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150" windowWidth="28560" windowHeight="13860" activeTab="1"/>
  </bookViews>
  <sheets>
    <sheet name="Exercise" sheetId="3" r:id="rId1"/>
    <sheet name="Solution" sheetId="1" r:id="rId2"/>
  </sheets>
  <definedNames>
    <definedName name="_xlnm.Print_Area" localSheetId="0">Exercise!$J$2:$Q$52</definedName>
    <definedName name="_xlnm.Print_Area" localSheetId="1">Solution!$J$2:$Q$52</definedName>
    <definedName name="yield_0" localSheetId="0">Exercise!$Z$17</definedName>
    <definedName name="yield_0">Solution!$Z$17</definedName>
  </definedNames>
  <calcPr calcId="145621"/>
</workbook>
</file>

<file path=xl/calcChain.xml><?xml version="1.0" encoding="utf-8"?>
<calcChain xmlns="http://schemas.openxmlformats.org/spreadsheetml/2006/main">
  <c r="AC15" i="3" l="1"/>
  <c r="Z6" i="3"/>
  <c r="AC6" i="3" s="1"/>
  <c r="Z7" i="3"/>
  <c r="Z14" i="3" s="1"/>
  <c r="Z8" i="3"/>
  <c r="AC8" i="3" s="1"/>
  <c r="Z9" i="3"/>
  <c r="Z10" i="3"/>
  <c r="F15" i="3" a="1"/>
  <c r="L128" i="3" a="1"/>
  <c r="L128" i="3" s="1"/>
  <c r="K128" i="3" a="1"/>
  <c r="K128" i="3" s="1"/>
  <c r="J128" i="3" a="1"/>
  <c r="J128" i="3" s="1"/>
  <c r="L127" i="3" a="1"/>
  <c r="L127" i="3" s="1"/>
  <c r="K127" i="3" a="1"/>
  <c r="K127" i="3" s="1"/>
  <c r="J127" i="3"/>
  <c r="J127" i="3" a="1"/>
  <c r="L126" i="3" a="1"/>
  <c r="L126" i="3" s="1"/>
  <c r="K126" i="3" a="1"/>
  <c r="K126" i="3" s="1"/>
  <c r="J126" i="3" a="1"/>
  <c r="J126" i="3" s="1"/>
  <c r="L125" i="3" a="1"/>
  <c r="L125" i="3" s="1"/>
  <c r="K125" i="3" a="1"/>
  <c r="K125" i="3" s="1"/>
  <c r="J125" i="3" a="1"/>
  <c r="J125" i="3" s="1"/>
  <c r="L124" i="3" a="1"/>
  <c r="L124" i="3" s="1"/>
  <c r="K124" i="3" a="1"/>
  <c r="K124" i="3" s="1"/>
  <c r="J124" i="3" a="1"/>
  <c r="J124" i="3" s="1"/>
  <c r="L123" i="3" a="1"/>
  <c r="L123" i="3" s="1"/>
  <c r="K123" i="3" a="1"/>
  <c r="K123" i="3" s="1"/>
  <c r="J123" i="3" a="1"/>
  <c r="J123" i="3" s="1"/>
  <c r="L122" i="3" a="1"/>
  <c r="L122" i="3" s="1"/>
  <c r="K122" i="3" a="1"/>
  <c r="K122" i="3" s="1"/>
  <c r="J122" i="3" a="1"/>
  <c r="J122" i="3" s="1"/>
  <c r="L121" i="3" a="1"/>
  <c r="L121" i="3" s="1"/>
  <c r="K121" i="3" a="1"/>
  <c r="K121" i="3" s="1"/>
  <c r="J121" i="3" a="1"/>
  <c r="J121" i="3" s="1"/>
  <c r="L120" i="3" a="1"/>
  <c r="L120" i="3" s="1"/>
  <c r="K120" i="3" a="1"/>
  <c r="K120" i="3" s="1"/>
  <c r="J120" i="3" a="1"/>
  <c r="J120" i="3" s="1"/>
  <c r="L119" i="3" a="1"/>
  <c r="L119" i="3" s="1"/>
  <c r="K119" i="3" a="1"/>
  <c r="K119" i="3" s="1"/>
  <c r="J119" i="3" a="1"/>
  <c r="J119" i="3" s="1"/>
  <c r="L115" i="3" a="1"/>
  <c r="L115" i="3" s="1"/>
  <c r="K115" i="3" a="1"/>
  <c r="K115" i="3" s="1"/>
  <c r="J115" i="3" a="1"/>
  <c r="J115" i="3" s="1"/>
  <c r="L114" i="3" a="1"/>
  <c r="L114" i="3" s="1"/>
  <c r="K114" i="3" a="1"/>
  <c r="K114" i="3" s="1"/>
  <c r="J114" i="3" a="1"/>
  <c r="J114" i="3" s="1"/>
  <c r="L113" i="3" a="1"/>
  <c r="L113" i="3" s="1"/>
  <c r="K113" i="3" a="1"/>
  <c r="K113" i="3" s="1"/>
  <c r="J113" i="3" a="1"/>
  <c r="J113" i="3" s="1"/>
  <c r="L112" i="3" a="1"/>
  <c r="L112" i="3" s="1"/>
  <c r="K112" i="3" a="1"/>
  <c r="K112" i="3" s="1"/>
  <c r="J112" i="3"/>
  <c r="J112" i="3" a="1"/>
  <c r="L111" i="3" a="1"/>
  <c r="L111" i="3" s="1"/>
  <c r="K111" i="3" a="1"/>
  <c r="K111" i="3" s="1"/>
  <c r="J111" i="3" a="1"/>
  <c r="J111" i="3" s="1"/>
  <c r="L110" i="3" a="1"/>
  <c r="L110" i="3" s="1"/>
  <c r="K110" i="3" a="1"/>
  <c r="K110" i="3" s="1"/>
  <c r="J110" i="3" a="1"/>
  <c r="J110" i="3" s="1"/>
  <c r="L109" i="3" a="1"/>
  <c r="L109" i="3" s="1"/>
  <c r="K109" i="3"/>
  <c r="K109" i="3" a="1"/>
  <c r="J109" i="3" a="1"/>
  <c r="J109" i="3" s="1"/>
  <c r="L108" i="3" a="1"/>
  <c r="L108" i="3" s="1"/>
  <c r="K108" i="3" a="1"/>
  <c r="K108" i="3" s="1"/>
  <c r="J108" i="3" a="1"/>
  <c r="J108" i="3" s="1"/>
  <c r="L107" i="3" a="1"/>
  <c r="L107" i="3" s="1"/>
  <c r="K107" i="3" a="1"/>
  <c r="K107" i="3" s="1"/>
  <c r="J107" i="3" a="1"/>
  <c r="J107" i="3" s="1"/>
  <c r="L106" i="3"/>
  <c r="L106" i="3" a="1"/>
  <c r="K106" i="3" a="1"/>
  <c r="K106" i="3" s="1"/>
  <c r="J106" i="3" a="1"/>
  <c r="J106" i="3" s="1"/>
  <c r="L102" i="3" a="1"/>
  <c r="L102" i="3" s="1"/>
  <c r="K102" i="3" a="1"/>
  <c r="K102" i="3" s="1"/>
  <c r="J102" i="3" a="1"/>
  <c r="J102" i="3" s="1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P28" i="3"/>
  <c r="C28" i="3"/>
  <c r="C27" i="3"/>
  <c r="AI11" i="3"/>
  <c r="AC11" i="3"/>
  <c r="Z11" i="3"/>
  <c r="AI10" i="3"/>
  <c r="AC10" i="3"/>
  <c r="AI9" i="3"/>
  <c r="AC9" i="3"/>
  <c r="AI8" i="3"/>
  <c r="AI7" i="3"/>
  <c r="AC7" i="3"/>
  <c r="AI6" i="3"/>
  <c r="AI14" i="3" s="1"/>
  <c r="AI5" i="3"/>
  <c r="AC5" i="3"/>
  <c r="Z5" i="3"/>
  <c r="AI6" i="1"/>
  <c r="AI7" i="1"/>
  <c r="AI8" i="1"/>
  <c r="AI9" i="1"/>
  <c r="AI10" i="1"/>
  <c r="AI11" i="1"/>
  <c r="AI5" i="1"/>
  <c r="Z6" i="1"/>
  <c r="AC6" i="1" s="1"/>
  <c r="Z7" i="1"/>
  <c r="AC7" i="1" s="1"/>
  <c r="Z8" i="1"/>
  <c r="AC8" i="1" s="1"/>
  <c r="Z9" i="1"/>
  <c r="AC9" i="1" s="1"/>
  <c r="Z10" i="1"/>
  <c r="AC10" i="1" s="1"/>
  <c r="Z11" i="1"/>
  <c r="AC11" i="1" s="1"/>
  <c r="Z5" i="1"/>
  <c r="AC5" i="1" s="1"/>
  <c r="P5" i="1"/>
  <c r="C45" i="1"/>
  <c r="C46" i="1"/>
  <c r="C47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28" i="1"/>
  <c r="P28" i="1" s="1"/>
  <c r="C27" i="1"/>
  <c r="B8" i="3"/>
  <c r="B12" i="1"/>
  <c r="B9" i="1"/>
  <c r="B6" i="3"/>
  <c r="B7" i="1"/>
  <c r="B14" i="3"/>
  <c r="B13" i="1"/>
  <c r="B10" i="1"/>
  <c r="B24" i="1"/>
  <c r="B8" i="1"/>
  <c r="B9" i="3"/>
  <c r="B10" i="3"/>
  <c r="B14" i="1"/>
  <c r="B13" i="3"/>
  <c r="B5" i="1"/>
  <c r="B12" i="3"/>
  <c r="B11" i="1"/>
  <c r="B19" i="1"/>
  <c r="B7" i="3"/>
  <c r="B5" i="3"/>
  <c r="B24" i="3"/>
  <c r="B11" i="3"/>
  <c r="B19" i="3"/>
  <c r="B6" i="1"/>
  <c r="B22" i="3" l="1"/>
  <c r="B23" i="3"/>
  <c r="B20" i="3"/>
  <c r="B21" i="3"/>
  <c r="B18" i="3"/>
  <c r="B15" i="3"/>
  <c r="B17" i="3"/>
  <c r="B16" i="3"/>
  <c r="F5" i="3"/>
  <c r="AC14" i="3"/>
  <c r="AI14" i="1"/>
  <c r="AC14" i="1"/>
  <c r="Z14" i="1"/>
  <c r="F5" i="1"/>
  <c r="B15" i="1"/>
  <c r="B18" i="1"/>
  <c r="B17" i="1"/>
  <c r="B16" i="1"/>
  <c r="B23" i="1"/>
  <c r="B22" i="1"/>
  <c r="B21" i="1"/>
  <c r="B20" i="1"/>
  <c r="W5" i="3" l="1"/>
  <c r="H5" i="3"/>
  <c r="F28" i="3"/>
  <c r="S6" i="1"/>
  <c r="N5" i="1"/>
  <c r="W5" i="1"/>
  <c r="F28" i="1"/>
  <c r="F6" i="1" a="1"/>
  <c r="F6" i="1" s="1"/>
  <c r="H5" i="1"/>
  <c r="H12" i="3" l="1"/>
  <c r="S9" i="3"/>
  <c r="H28" i="3"/>
  <c r="N28" i="3"/>
  <c r="S7" i="1"/>
  <c r="W6" i="1"/>
  <c r="H28" i="1"/>
  <c r="S29" i="1"/>
  <c r="N28" i="1"/>
  <c r="T5" i="1"/>
  <c r="Q5" i="1"/>
  <c r="H6" i="1"/>
  <c r="F7" i="1" a="1"/>
  <c r="F7" i="1" s="1"/>
  <c r="N6" i="1"/>
  <c r="T6" i="1" s="1"/>
  <c r="F29" i="1"/>
  <c r="N9" i="3" l="1"/>
  <c r="T9" i="3" s="1"/>
  <c r="T28" i="3"/>
  <c r="Q28" i="3"/>
  <c r="K5" i="3"/>
  <c r="J5" i="3"/>
  <c r="T28" i="1"/>
  <c r="Q28" i="1"/>
  <c r="N29" i="1"/>
  <c r="T29" i="1" s="1"/>
  <c r="S30" i="1"/>
  <c r="N7" i="1"/>
  <c r="W7" i="1"/>
  <c r="S8" i="1"/>
  <c r="T7" i="1"/>
  <c r="F30" i="1"/>
  <c r="S31" i="1" s="1"/>
  <c r="H7" i="1"/>
  <c r="F8" i="1" a="1"/>
  <c r="F8" i="1" s="1"/>
  <c r="F9" i="1" s="1" a="1"/>
  <c r="H29" i="1"/>
  <c r="J28" i="1" s="1"/>
  <c r="J5" i="1"/>
  <c r="P6" i="1" s="1"/>
  <c r="Q6" i="1" s="1"/>
  <c r="K28" i="3" l="1"/>
  <c r="P9" i="3"/>
  <c r="Q9" i="3" s="1"/>
  <c r="J28" i="3"/>
  <c r="J10" i="3" a="1"/>
  <c r="P29" i="1"/>
  <c r="Q29" i="1" s="1"/>
  <c r="N8" i="1"/>
  <c r="T8" i="1" s="1"/>
  <c r="W8" i="1"/>
  <c r="S9" i="1"/>
  <c r="F31" i="1"/>
  <c r="F9" i="1"/>
  <c r="F10" i="1" s="1" a="1"/>
  <c r="H30" i="1"/>
  <c r="J29" i="1" s="1"/>
  <c r="P30" i="1" s="1"/>
  <c r="N30" i="1"/>
  <c r="T30" i="1" s="1"/>
  <c r="H8" i="1"/>
  <c r="J106" i="1" a="1"/>
  <c r="J106" i="1" s="1"/>
  <c r="J6" i="1" a="1"/>
  <c r="J6" i="1" s="1"/>
  <c r="P7" i="1" s="1"/>
  <c r="Q7" i="1" s="1"/>
  <c r="F15" i="3" l="1"/>
  <c r="W14" i="3"/>
  <c r="Z15" i="3" s="1"/>
  <c r="J10" i="3"/>
  <c r="L5" i="3"/>
  <c r="N31" i="1"/>
  <c r="T31" i="1" s="1"/>
  <c r="S32" i="1"/>
  <c r="N9" i="1"/>
  <c r="T9" i="1" s="1"/>
  <c r="S10" i="1"/>
  <c r="W9" i="1"/>
  <c r="F32" i="1"/>
  <c r="S33" i="1" s="1"/>
  <c r="H9" i="1"/>
  <c r="K6" i="1" s="1" a="1"/>
  <c r="H31" i="1"/>
  <c r="J30" i="1" s="1"/>
  <c r="F10" i="1"/>
  <c r="H10" i="1" s="1"/>
  <c r="Q30" i="1"/>
  <c r="F11" i="1" a="1"/>
  <c r="J7" i="1" a="1"/>
  <c r="J7" i="1" s="1"/>
  <c r="P8" i="1" s="1"/>
  <c r="Q8" i="1" s="1"/>
  <c r="J102" i="1" a="1"/>
  <c r="J102" i="1" s="1"/>
  <c r="J119" i="1" a="1"/>
  <c r="J119" i="1" s="1"/>
  <c r="J107" i="1" a="1"/>
  <c r="J107" i="1" s="1"/>
  <c r="J120" i="1" a="1"/>
  <c r="J120" i="1" s="1"/>
  <c r="K5" i="1"/>
  <c r="AF11" i="3" l="1"/>
  <c r="S36" i="3"/>
  <c r="L28" i="3"/>
  <c r="J8" i="1" a="1"/>
  <c r="N32" i="1"/>
  <c r="T32" i="1"/>
  <c r="H32" i="1"/>
  <c r="J31" i="1" s="1"/>
  <c r="K28" i="1"/>
  <c r="P31" i="1"/>
  <c r="Q31" i="1" s="1"/>
  <c r="N10" i="1"/>
  <c r="T10" i="1" s="1"/>
  <c r="S11" i="1"/>
  <c r="W10" i="1"/>
  <c r="F11" i="1"/>
  <c r="F12" i="1" s="1" a="1"/>
  <c r="F33" i="1"/>
  <c r="S34" i="1" s="1"/>
  <c r="J8" i="1"/>
  <c r="P9" i="1" s="1"/>
  <c r="Q9" i="1" s="1"/>
  <c r="K6" i="1"/>
  <c r="J122" i="1" a="1"/>
  <c r="J122" i="1" s="1"/>
  <c r="J109" i="1" a="1"/>
  <c r="J109" i="1" s="1"/>
  <c r="K106" i="1" a="1"/>
  <c r="K106" i="1" s="1"/>
  <c r="J121" i="1" a="1"/>
  <c r="J121" i="1" s="1"/>
  <c r="J108" i="1" a="1"/>
  <c r="J108" i="1" s="1"/>
  <c r="K107" i="1" a="1"/>
  <c r="K107" i="1" s="1"/>
  <c r="K120" i="1" a="1"/>
  <c r="K120" i="1" s="1"/>
  <c r="L5" i="1"/>
  <c r="J9" i="1" a="1"/>
  <c r="J9" i="1" s="1"/>
  <c r="P10" i="1" s="1"/>
  <c r="K7" i="1" a="1"/>
  <c r="K7" i="1" s="1"/>
  <c r="AF14" i="3" l="1"/>
  <c r="K10" i="3" a="1"/>
  <c r="K10" i="3" s="1"/>
  <c r="P36" i="3"/>
  <c r="N36" i="3"/>
  <c r="T36" i="3" s="1"/>
  <c r="H33" i="1"/>
  <c r="J32" i="1" s="1"/>
  <c r="P33" i="1" s="1"/>
  <c r="Q10" i="1"/>
  <c r="K29" i="1"/>
  <c r="N33" i="1"/>
  <c r="T33" i="1" s="1"/>
  <c r="P32" i="1"/>
  <c r="Q32" i="1" s="1"/>
  <c r="N11" i="1"/>
  <c r="T11" i="1" s="1"/>
  <c r="S12" i="1"/>
  <c r="W11" i="1"/>
  <c r="W14" i="1" s="1"/>
  <c r="H11" i="1"/>
  <c r="L6" i="1" s="1" a="1"/>
  <c r="F34" i="1"/>
  <c r="H34" i="1" s="1"/>
  <c r="F12" i="1"/>
  <c r="F13" i="1" s="1" a="1"/>
  <c r="J124" i="1" a="1"/>
  <c r="J124" i="1" s="1"/>
  <c r="J111" i="1" a="1"/>
  <c r="J111" i="1" s="1"/>
  <c r="L119" i="1" a="1"/>
  <c r="L119" i="1" s="1"/>
  <c r="L106" i="1" a="1"/>
  <c r="L106" i="1" s="1"/>
  <c r="L107" i="1" a="1"/>
  <c r="L107" i="1" s="1"/>
  <c r="K119" i="1" a="1"/>
  <c r="K119" i="1" s="1"/>
  <c r="K102" i="1" a="1"/>
  <c r="K102" i="1" s="1"/>
  <c r="L102" i="1" a="1"/>
  <c r="L102" i="1" s="1"/>
  <c r="J110" i="1" a="1"/>
  <c r="J110" i="1" s="1"/>
  <c r="J123" i="1" a="1"/>
  <c r="J123" i="1" s="1"/>
  <c r="K121" i="1" a="1"/>
  <c r="K121" i="1" s="1"/>
  <c r="K108" i="1" a="1"/>
  <c r="K108" i="1" s="1"/>
  <c r="Q36" i="3" l="1"/>
  <c r="L10" i="3" a="1"/>
  <c r="F35" i="1"/>
  <c r="S36" i="1" s="1"/>
  <c r="Q33" i="1"/>
  <c r="L29" i="1"/>
  <c r="L28" i="1"/>
  <c r="K30" i="1"/>
  <c r="K8" i="1" a="1"/>
  <c r="J10" i="1" a="1"/>
  <c r="Z15" i="1"/>
  <c r="AC15" i="1"/>
  <c r="AC17" i="1" s="1"/>
  <c r="N12" i="1"/>
  <c r="T12" i="1" s="1"/>
  <c r="S13" i="1"/>
  <c r="W12" i="1"/>
  <c r="K8" i="1"/>
  <c r="L6" i="1"/>
  <c r="N34" i="1"/>
  <c r="T34" i="1" s="1"/>
  <c r="S35" i="1"/>
  <c r="J10" i="1"/>
  <c r="P11" i="1" s="1"/>
  <c r="Q11" i="1" s="1"/>
  <c r="H12" i="1"/>
  <c r="J11" i="1" s="1" a="1"/>
  <c r="J11" i="1" s="1"/>
  <c r="P12" i="1" s="1"/>
  <c r="Q12" i="1" s="1"/>
  <c r="K31" i="1"/>
  <c r="J33" i="1"/>
  <c r="F13" i="1"/>
  <c r="F14" i="1" s="1" a="1"/>
  <c r="K122" i="1" a="1"/>
  <c r="K122" i="1" s="1"/>
  <c r="K109" i="1" a="1"/>
  <c r="K109" i="1" s="1"/>
  <c r="L120" i="1" a="1"/>
  <c r="L120" i="1" s="1"/>
  <c r="K9" i="1" a="1"/>
  <c r="L10" i="3" l="1"/>
  <c r="J36" i="3"/>
  <c r="N35" i="1"/>
  <c r="T35" i="1" s="1"/>
  <c r="H35" i="1"/>
  <c r="L30" i="1" s="1"/>
  <c r="AF14" i="1"/>
  <c r="AF11" i="1"/>
  <c r="L7" i="1" a="1"/>
  <c r="L7" i="1" s="1"/>
  <c r="F14" i="1"/>
  <c r="N14" i="1" s="1"/>
  <c r="S14" i="1"/>
  <c r="K9" i="1"/>
  <c r="P34" i="1"/>
  <c r="Q34" i="1" s="1"/>
  <c r="N13" i="1"/>
  <c r="T13" i="1" s="1"/>
  <c r="F36" i="1"/>
  <c r="H13" i="1"/>
  <c r="J34" i="1"/>
  <c r="K32" i="1"/>
  <c r="J125" i="1" a="1"/>
  <c r="J125" i="1" s="1"/>
  <c r="J112" i="1" a="1"/>
  <c r="J112" i="1" s="1"/>
  <c r="L121" i="1" a="1"/>
  <c r="L121" i="1" s="1"/>
  <c r="L108" i="1" a="1"/>
  <c r="L108" i="1" s="1"/>
  <c r="K110" i="1" a="1"/>
  <c r="K110" i="1" s="1"/>
  <c r="K123" i="1" a="1"/>
  <c r="K123" i="1" s="1"/>
  <c r="J12" i="1" a="1"/>
  <c r="L8" i="1" a="1"/>
  <c r="K36" i="3" l="1"/>
  <c r="H14" i="1"/>
  <c r="F15" i="1" a="1"/>
  <c r="F15" i="1" s="1"/>
  <c r="K10" i="1" a="1"/>
  <c r="K10" i="1" s="1"/>
  <c r="F37" i="1"/>
  <c r="S38" i="1" s="1"/>
  <c r="P35" i="1"/>
  <c r="Q35" i="1" s="1"/>
  <c r="S37" i="1"/>
  <c r="T14" i="1"/>
  <c r="H36" i="1"/>
  <c r="N36" i="1"/>
  <c r="T36" i="1" s="1"/>
  <c r="L8" i="1"/>
  <c r="J12" i="1"/>
  <c r="P13" i="1" s="1"/>
  <c r="Q13" i="1" s="1"/>
  <c r="K111" i="1" a="1"/>
  <c r="K111" i="1" s="1"/>
  <c r="K124" i="1" a="1"/>
  <c r="K124" i="1" s="1"/>
  <c r="J113" i="1" a="1"/>
  <c r="J113" i="1" s="1"/>
  <c r="J126" i="1" a="1"/>
  <c r="J126" i="1" s="1"/>
  <c r="L109" i="1" a="1"/>
  <c r="L109" i="1" s="1"/>
  <c r="L122" i="1" a="1"/>
  <c r="L122" i="1" s="1"/>
  <c r="J127" i="1" a="1"/>
  <c r="J127" i="1" s="1"/>
  <c r="J114" i="1" a="1"/>
  <c r="J114" i="1" s="1"/>
  <c r="J13" i="1" a="1"/>
  <c r="K11" i="1" a="1"/>
  <c r="L9" i="1" a="1"/>
  <c r="J13" i="1" l="1"/>
  <c r="P14" i="1" s="1"/>
  <c r="Q14" i="1" s="1"/>
  <c r="L9" i="1"/>
  <c r="K11" i="1"/>
  <c r="H15" i="1"/>
  <c r="F16" i="1" a="1"/>
  <c r="F16" i="1" s="1"/>
  <c r="F38" i="1"/>
  <c r="N38" i="1" s="1"/>
  <c r="T38" i="1" s="1"/>
  <c r="N37" i="1"/>
  <c r="T37" i="1" s="1"/>
  <c r="H37" i="1"/>
  <c r="K34" i="1" s="1"/>
  <c r="K33" i="1"/>
  <c r="J35" i="1"/>
  <c r="L31" i="1"/>
  <c r="L123" i="1" a="1"/>
  <c r="L123" i="1" s="1"/>
  <c r="L110" i="1" a="1"/>
  <c r="L110" i="1" s="1"/>
  <c r="K126" i="1" a="1"/>
  <c r="K126" i="1" s="1"/>
  <c r="K113" i="1" a="1"/>
  <c r="K113" i="1" s="1"/>
  <c r="K125" i="1" a="1"/>
  <c r="K125" i="1" s="1"/>
  <c r="K112" i="1" a="1"/>
  <c r="K112" i="1" s="1"/>
  <c r="J14" i="1" a="1"/>
  <c r="K12" i="1" a="1"/>
  <c r="L10" i="1" a="1"/>
  <c r="L10" i="1" s="1"/>
  <c r="J14" i="1" l="1"/>
  <c r="L36" i="3"/>
  <c r="J36" i="1"/>
  <c r="P37" i="1" s="1"/>
  <c r="Q37" i="1" s="1"/>
  <c r="H38" i="1"/>
  <c r="J37" i="1" s="1"/>
  <c r="P38" i="1" s="1"/>
  <c r="Q38" i="1" s="1"/>
  <c r="K12" i="1"/>
  <c r="H16" i="1"/>
  <c r="K13" i="1" s="1" a="1"/>
  <c r="K13" i="1" s="1"/>
  <c r="F17" i="1" a="1"/>
  <c r="L32" i="1"/>
  <c r="F39" i="1"/>
  <c r="H39" i="1" s="1"/>
  <c r="F17" i="1"/>
  <c r="H17" i="1" s="1"/>
  <c r="P36" i="1"/>
  <c r="Q36" i="1" s="1"/>
  <c r="L124" i="1" a="1"/>
  <c r="L124" i="1" s="1"/>
  <c r="L111" i="1" a="1"/>
  <c r="L111" i="1" s="1"/>
  <c r="J115" i="1" a="1"/>
  <c r="J115" i="1" s="1"/>
  <c r="J128" i="1" a="1"/>
  <c r="J128" i="1" s="1"/>
  <c r="L11" i="1" a="1"/>
  <c r="L33" i="1" l="1"/>
  <c r="K36" i="1"/>
  <c r="K35" i="1"/>
  <c r="J38" i="1"/>
  <c r="L11" i="1"/>
  <c r="L34" i="1"/>
  <c r="F18" i="1" a="1"/>
  <c r="F18" i="1" s="1"/>
  <c r="F40" i="1"/>
  <c r="H40" i="1" s="1"/>
  <c r="K127" i="1" a="1"/>
  <c r="K127" i="1" s="1"/>
  <c r="K114" i="1" a="1"/>
  <c r="K114" i="1" s="1"/>
  <c r="L112" i="1" a="1"/>
  <c r="L112" i="1" s="1"/>
  <c r="L125" i="1" a="1"/>
  <c r="L125" i="1" s="1"/>
  <c r="K14" i="1" a="1"/>
  <c r="K14" i="1" s="1"/>
  <c r="L12" i="1" a="1"/>
  <c r="L12" i="1" s="1"/>
  <c r="H18" i="1" l="1"/>
  <c r="L13" i="1" s="1" a="1"/>
  <c r="L13" i="1" s="1"/>
  <c r="F19" i="1" a="1"/>
  <c r="F19" i="1" s="1"/>
  <c r="F41" i="1"/>
  <c r="H41" i="1" s="1"/>
  <c r="K38" i="1" s="1"/>
  <c r="L35" i="1"/>
  <c r="K37" i="1"/>
  <c r="K115" i="1" a="1"/>
  <c r="K115" i="1" s="1"/>
  <c r="K128" i="1" a="1"/>
  <c r="K128" i="1" s="1"/>
  <c r="L126" i="1" a="1"/>
  <c r="L126" i="1" s="1"/>
  <c r="L113" i="1" a="1"/>
  <c r="L113" i="1" s="1"/>
  <c r="F20" i="1" l="1" a="1"/>
  <c r="F20" i="1" s="1"/>
  <c r="H19" i="1"/>
  <c r="L14" i="1" s="1" a="1"/>
  <c r="F42" i="1"/>
  <c r="H42" i="1" s="1"/>
  <c r="L37" i="1" s="1"/>
  <c r="L36" i="1"/>
  <c r="L127" i="1" a="1"/>
  <c r="L127" i="1" s="1"/>
  <c r="L114" i="1" a="1"/>
  <c r="L114" i="1" s="1"/>
  <c r="F24" i="3" l="1" a="1"/>
  <c r="F24" i="3" s="1"/>
  <c r="F21" i="1" a="1"/>
  <c r="F21" i="1" s="1"/>
  <c r="H20" i="1"/>
  <c r="F43" i="1"/>
  <c r="H43" i="1" s="1"/>
  <c r="L38" i="1" s="1"/>
  <c r="F22" i="1" a="1"/>
  <c r="L14" i="1"/>
  <c r="L115" i="1" a="1"/>
  <c r="L115" i="1" s="1"/>
  <c r="L128" i="1" a="1"/>
  <c r="L128" i="1" s="1"/>
  <c r="H47" i="3" l="1"/>
  <c r="F22" i="1"/>
  <c r="H22" i="1" s="1"/>
  <c r="F23" i="1" a="1"/>
  <c r="H21" i="1"/>
  <c r="F44" i="1"/>
  <c r="H44" i="1" s="1"/>
  <c r="F24" i="1" a="1"/>
  <c r="F23" i="1" l="1"/>
  <c r="H23" i="1" s="1"/>
  <c r="F45" i="1"/>
  <c r="H45" i="1" s="1"/>
  <c r="F24" i="1" l="1"/>
  <c r="F47" i="1" s="1"/>
  <c r="F46" i="1"/>
  <c r="H46" i="1" s="1"/>
  <c r="H47" i="1" l="1"/>
  <c r="H24" i="1"/>
</calcChain>
</file>

<file path=xl/sharedStrings.xml><?xml version="1.0" encoding="utf-8"?>
<sst xmlns="http://schemas.openxmlformats.org/spreadsheetml/2006/main" count="94" uniqueCount="46">
  <si>
    <t>t</t>
  </si>
  <si>
    <t>NKSW1V3 CMPN Curncy</t>
  </si>
  <si>
    <t>NKSW2 CMPN Curncy</t>
  </si>
  <si>
    <t>NKSW3 CMPN Curncy</t>
  </si>
  <si>
    <t>NKSW4 CMPN Curncy</t>
  </si>
  <si>
    <t>NKSW5 CMPN Curncy</t>
  </si>
  <si>
    <t>NKSW6 CMPN Curncy</t>
  </si>
  <si>
    <t>NKSW7 CMPN Curncy</t>
  </si>
  <si>
    <t>NKSW8 CMPN Curncy</t>
  </si>
  <si>
    <t>NKSW9 CMPN Curncy</t>
  </si>
  <si>
    <t>NKSW10 CMPN Curncy</t>
  </si>
  <si>
    <t>NKSW15 CMPN Curncy</t>
  </si>
  <si>
    <t>NKSW20 CMPN Curncy</t>
  </si>
  <si>
    <t>Forward T+1</t>
  </si>
  <si>
    <t>Forward T+3</t>
  </si>
  <si>
    <t>Forward T+5</t>
  </si>
  <si>
    <t>Projection T+1</t>
  </si>
  <si>
    <t>Projection T+3</t>
  </si>
  <si>
    <t>Projection T+5</t>
  </si>
  <si>
    <t>pro memoria: Bloomberg ticker</t>
  </si>
  <si>
    <t>interpolation</t>
  </si>
  <si>
    <t>life data</t>
  </si>
  <si>
    <t>forward</t>
  </si>
  <si>
    <t>Performance</t>
  </si>
  <si>
    <t>CF</t>
  </si>
  <si>
    <t>S</t>
  </si>
  <si>
    <t>y</t>
  </si>
  <si>
    <t>e</t>
  </si>
  <si>
    <t>Mac</t>
  </si>
  <si>
    <t>mod</t>
  </si>
  <si>
    <r>
      <rPr>
        <sz val="10"/>
        <color theme="1"/>
        <rFont val="Symbol"/>
        <family val="1"/>
        <charset val="2"/>
      </rPr>
      <t>D</t>
    </r>
    <r>
      <rPr>
        <sz val="10"/>
        <color theme="1"/>
        <rFont val="Frutiger for ZKB Light"/>
        <family val="2"/>
      </rPr>
      <t>y</t>
    </r>
  </si>
  <si>
    <r>
      <t>t</t>
    </r>
    <r>
      <rPr>
        <sz val="10"/>
        <color theme="1"/>
        <rFont val="Arial"/>
        <family val="2"/>
      </rPr>
      <t>*P</t>
    </r>
    <r>
      <rPr>
        <sz val="10"/>
        <color theme="1"/>
        <rFont val="Symbol"/>
        <family val="1"/>
        <charset val="2"/>
      </rPr>
      <t>(t)</t>
    </r>
  </si>
  <si>
    <r>
      <t>PV(</t>
    </r>
    <r>
      <rPr>
        <sz val="10"/>
        <color theme="1"/>
        <rFont val="Symbol"/>
        <family val="1"/>
        <charset val="2"/>
      </rPr>
      <t>t</t>
    </r>
    <r>
      <rPr>
        <sz val="10"/>
        <color theme="1"/>
        <rFont val="Frutiger for ZKB Light"/>
        <family val="2"/>
      </rPr>
      <t>)</t>
    </r>
  </si>
  <si>
    <r>
      <t>PV(</t>
    </r>
    <r>
      <rPr>
        <sz val="10"/>
        <color theme="1"/>
        <rFont val="Symbol"/>
        <family val="1"/>
        <charset val="2"/>
      </rPr>
      <t>t</t>
    </r>
    <r>
      <rPr>
        <sz val="10"/>
        <color theme="1"/>
        <rFont val="Frutiger for ZKB Light"/>
        <family val="2"/>
      </rPr>
      <t>,1)</t>
    </r>
  </si>
  <si>
    <r>
      <t>par yields y(</t>
    </r>
    <r>
      <rPr>
        <sz val="9"/>
        <color theme="1"/>
        <rFont val="Symbol"/>
        <family val="1"/>
        <charset val="2"/>
      </rPr>
      <t>t</t>
    </r>
    <r>
      <rPr>
        <sz val="9"/>
        <color theme="1"/>
        <rFont val="Frutiger for ZKB Light"/>
        <family val="2"/>
      </rPr>
      <t>)</t>
    </r>
  </si>
  <si>
    <r>
      <t>spot rates z</t>
    </r>
    <r>
      <rPr>
        <sz val="9"/>
        <color theme="1"/>
        <rFont val="Symbol"/>
        <family val="1"/>
        <charset val="2"/>
      </rPr>
      <t>(t)</t>
    </r>
  </si>
  <si>
    <r>
      <t>-D</t>
    </r>
    <r>
      <rPr>
        <sz val="10"/>
        <color theme="1"/>
        <rFont val="Symbol"/>
        <family val="1"/>
        <charset val="2"/>
      </rPr>
      <t>D</t>
    </r>
    <r>
      <rPr>
        <sz val="10"/>
        <color theme="1"/>
        <rFont val="Frutiger for ZKB Light"/>
        <family val="2"/>
      </rPr>
      <t>y</t>
    </r>
  </si>
  <si>
    <t>P'</t>
  </si>
  <si>
    <t>P</t>
  </si>
  <si>
    <r>
      <t>par yields y(</t>
    </r>
    <r>
      <rPr>
        <i/>
        <sz val="9"/>
        <color theme="1"/>
        <rFont val="Symbol"/>
        <family val="1"/>
        <charset val="2"/>
      </rPr>
      <t>t</t>
    </r>
    <r>
      <rPr>
        <i/>
        <sz val="9"/>
        <color theme="1"/>
        <rFont val="Frutiger for ZKB Light"/>
        <family val="2"/>
      </rPr>
      <t>)</t>
    </r>
  </si>
  <si>
    <r>
      <t>spot rates z</t>
    </r>
    <r>
      <rPr>
        <i/>
        <sz val="9"/>
        <color theme="1"/>
        <rFont val="Symbol"/>
        <family val="1"/>
        <charset val="2"/>
      </rPr>
      <t>(t)</t>
    </r>
  </si>
  <si>
    <r>
      <t>PV(</t>
    </r>
    <r>
      <rPr>
        <i/>
        <sz val="10"/>
        <color theme="1"/>
        <rFont val="Symbol"/>
        <family val="1"/>
        <charset val="2"/>
      </rPr>
      <t>t</t>
    </r>
    <r>
      <rPr>
        <i/>
        <sz val="10"/>
        <color theme="1"/>
        <rFont val="Frutiger for ZKB Light"/>
        <family val="2"/>
      </rPr>
      <t>)</t>
    </r>
  </si>
  <si>
    <r>
      <t>PV(</t>
    </r>
    <r>
      <rPr>
        <i/>
        <sz val="10"/>
        <color theme="1"/>
        <rFont val="Symbol"/>
        <family val="1"/>
        <charset val="2"/>
      </rPr>
      <t>t</t>
    </r>
    <r>
      <rPr>
        <i/>
        <sz val="10"/>
        <color theme="1"/>
        <rFont val="Frutiger for ZKB Light"/>
        <family val="2"/>
      </rPr>
      <t>,1)</t>
    </r>
  </si>
  <si>
    <r>
      <t>t</t>
    </r>
    <r>
      <rPr>
        <i/>
        <sz val="10"/>
        <color theme="1"/>
        <rFont val="Arial"/>
        <family val="2"/>
      </rPr>
      <t>*P</t>
    </r>
    <r>
      <rPr>
        <i/>
        <sz val="10"/>
        <color theme="1"/>
        <rFont val="Symbol"/>
        <family val="1"/>
        <charset val="2"/>
      </rPr>
      <t>(t)</t>
    </r>
  </si>
  <si>
    <r>
      <rPr>
        <i/>
        <sz val="10"/>
        <color theme="1"/>
        <rFont val="Symbol"/>
        <family val="1"/>
        <charset val="2"/>
      </rPr>
      <t>D</t>
    </r>
    <r>
      <rPr>
        <i/>
        <sz val="10"/>
        <color theme="1"/>
        <rFont val="Frutiger for ZKB Light"/>
        <family val="2"/>
      </rPr>
      <t>y</t>
    </r>
  </si>
  <si>
    <r>
      <t>-D</t>
    </r>
    <r>
      <rPr>
        <i/>
        <sz val="10"/>
        <color theme="1"/>
        <rFont val="Symbol"/>
        <family val="1"/>
        <charset val="2"/>
      </rPr>
      <t>D</t>
    </r>
    <r>
      <rPr>
        <i/>
        <sz val="10"/>
        <color theme="1"/>
        <rFont val="Frutiger for ZKB Light"/>
        <family val="2"/>
      </rPr>
      <t>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</si>
</sst>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_ * #,##0.000_ ;_ * \-#,##0.000_ ;_ * &quot;-&quot;??_ ;_ @_ "/>
    <numFmt numFmtId="165" formatCode="0.000"/>
    <numFmt numFmtId="166" formatCode="_ * #,##0.000_ ;_ * \-#,##0.000_ ;_ * &quot;-&quot;???_ ;_ @_ "/>
    <numFmt numFmtId="167" formatCode="_ * #,##0.0000_ ;_ * \-#,##0.0000_ ;_ * &quot;-&quot;??_ ;_ @_ "/>
    <numFmt numFmtId="168" formatCode="_ * #,##0.00000_ ;_ * \-#,##0.00000_ ;_ * &quot;-&quot;??_ ;_ @_ "/>
    <numFmt numFmtId="169" formatCode="0.000%"/>
    <numFmt numFmtId="170" formatCode="0.000000"/>
    <numFmt numFmtId="171" formatCode="0.0000"/>
    <numFmt numFmtId="172" formatCode="0.0000%"/>
  </numFmts>
  <fonts count="14" x14ac:knownFonts="1">
    <font>
      <sz val="11"/>
      <color theme="1"/>
      <name val="Futura Book"/>
      <family val="2"/>
    </font>
    <font>
      <sz val="10"/>
      <color theme="1"/>
      <name val="Frutiger for ZKB Light"/>
      <family val="2"/>
    </font>
    <font>
      <sz val="10"/>
      <color theme="1"/>
      <name val="Frutiger for ZKB Light"/>
      <family val="2"/>
    </font>
    <font>
      <sz val="10"/>
      <color theme="1"/>
      <name val="Frutiger for ZKB Light"/>
      <family val="2"/>
    </font>
    <font>
      <sz val="11"/>
      <color theme="1"/>
      <name val="Futura Book"/>
      <family val="2"/>
    </font>
    <font>
      <sz val="9"/>
      <color theme="1"/>
      <name val="Frutiger for ZKB Light"/>
      <family val="2"/>
    </font>
    <font>
      <sz val="9"/>
      <color theme="1"/>
      <name val="Symbol"/>
      <family val="1"/>
      <charset val="2"/>
    </font>
    <font>
      <i/>
      <sz val="10"/>
      <color theme="1"/>
      <name val="Frutiger for ZKB Light"/>
      <family val="2"/>
    </font>
    <font>
      <i/>
      <sz val="9"/>
      <color theme="1"/>
      <name val="Frutiger for ZKB Light"/>
      <family val="2"/>
    </font>
    <font>
      <sz val="10"/>
      <color theme="1"/>
      <name val="Symbol"/>
      <family val="1"/>
      <charset val="2"/>
    </font>
    <font>
      <sz val="10"/>
      <color theme="1"/>
      <name val="Arial"/>
      <family val="2"/>
    </font>
    <font>
      <i/>
      <sz val="9"/>
      <color theme="1"/>
      <name val="Symbol"/>
      <family val="1"/>
      <charset val="2"/>
    </font>
    <font>
      <i/>
      <sz val="10"/>
      <color theme="1"/>
      <name val="Symbol"/>
      <family val="1"/>
      <charset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6">
    <xf numFmtId="0" fontId="0" fillId="0" borderId="0" xfId="0"/>
    <xf numFmtId="0" fontId="5" fillId="0" borderId="0" xfId="0" applyFont="1"/>
    <xf numFmtId="164" fontId="5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43" fontId="2" fillId="0" borderId="0" xfId="1" applyNumberFormat="1" applyFont="1"/>
    <xf numFmtId="43" fontId="2" fillId="0" borderId="0" xfId="0" applyNumberFormat="1" applyFont="1"/>
    <xf numFmtId="0" fontId="2" fillId="0" borderId="0" xfId="0" applyNumberFormat="1" applyFont="1"/>
    <xf numFmtId="43" fontId="5" fillId="0" borderId="0" xfId="1" applyNumberFormat="1" applyFont="1"/>
    <xf numFmtId="164" fontId="2" fillId="0" borderId="0" xfId="1" applyNumberFormat="1" applyFont="1"/>
    <xf numFmtId="43" fontId="7" fillId="0" borderId="0" xfId="1" applyNumberFormat="1" applyFont="1" applyAlignment="1">
      <alignment horizontal="right"/>
    </xf>
    <xf numFmtId="43" fontId="5" fillId="0" borderId="0" xfId="1" applyNumberFormat="1" applyFont="1" applyAlignment="1">
      <alignment horizontal="center"/>
    </xf>
    <xf numFmtId="43" fontId="2" fillId="0" borderId="0" xfId="1" applyFont="1"/>
    <xf numFmtId="165" fontId="2" fillId="0" borderId="0" xfId="1" applyNumberFormat="1" applyFont="1"/>
    <xf numFmtId="166" fontId="2" fillId="0" borderId="0" xfId="0" applyNumberFormat="1" applyFont="1"/>
    <xf numFmtId="164" fontId="8" fillId="0" borderId="0" xfId="1" applyNumberFormat="1" applyFont="1"/>
    <xf numFmtId="0" fontId="5" fillId="0" borderId="0" xfId="0" applyFont="1" applyAlignment="1">
      <alignment horizontal="right"/>
    </xf>
    <xf numFmtId="164" fontId="2" fillId="0" borderId="0" xfId="1" applyNumberFormat="1" applyFont="1" applyFill="1"/>
    <xf numFmtId="164" fontId="5" fillId="0" borderId="0" xfId="1" applyNumberFormat="1" applyFont="1" applyFill="1"/>
    <xf numFmtId="0" fontId="2" fillId="0" borderId="0" xfId="0" applyFont="1" applyFill="1"/>
    <xf numFmtId="0" fontId="6" fillId="0" borderId="0" xfId="0" applyFont="1" applyAlignment="1">
      <alignment horizontal="right"/>
    </xf>
    <xf numFmtId="167" fontId="2" fillId="3" borderId="0" xfId="1" applyNumberFormat="1" applyFont="1" applyFill="1"/>
    <xf numFmtId="10" fontId="5" fillId="0" borderId="0" xfId="2" applyNumberFormat="1" applyFont="1"/>
    <xf numFmtId="170" fontId="2" fillId="0" borderId="0" xfId="0" applyNumberFormat="1" applyFont="1"/>
    <xf numFmtId="171" fontId="2" fillId="0" borderId="0" xfId="0" applyNumberFormat="1" applyFont="1"/>
    <xf numFmtId="167" fontId="2" fillId="0" borderId="0" xfId="0" applyNumberFormat="1" applyFont="1"/>
    <xf numFmtId="167" fontId="2" fillId="3" borderId="0" xfId="0" applyNumberFormat="1" applyFont="1" applyFill="1"/>
    <xf numFmtId="171" fontId="2" fillId="2" borderId="0" xfId="0" applyNumberFormat="1" applyFont="1" applyFill="1"/>
    <xf numFmtId="169" fontId="2" fillId="0" borderId="0" xfId="2" applyNumberFormat="1" applyFont="1"/>
    <xf numFmtId="168" fontId="2" fillId="2" borderId="0" xfId="0" applyNumberFormat="1" applyFont="1" applyFill="1"/>
    <xf numFmtId="172" fontId="5" fillId="2" borderId="0" xfId="2" applyNumberFormat="1" applyFont="1" applyFill="1"/>
    <xf numFmtId="172" fontId="5" fillId="0" borderId="0" xfId="2" applyNumberFormat="1" applyFont="1" applyFill="1"/>
    <xf numFmtId="169" fontId="2" fillId="2" borderId="0" xfId="2" applyNumberFormat="1" applyFont="1" applyFill="1"/>
    <xf numFmtId="0" fontId="2" fillId="2" borderId="0" xfId="0" applyFont="1" applyFill="1"/>
    <xf numFmtId="172" fontId="2" fillId="2" borderId="0" xfId="2" applyNumberFormat="1" applyFont="1" applyFill="1"/>
    <xf numFmtId="0" fontId="9" fillId="0" borderId="0" xfId="0" applyFont="1"/>
    <xf numFmtId="172" fontId="2" fillId="0" borderId="0" xfId="2" applyNumberFormat="1" applyFont="1" applyFill="1"/>
    <xf numFmtId="168" fontId="2" fillId="0" borderId="0" xfId="0" applyNumberFormat="1" applyFont="1" applyFill="1"/>
    <xf numFmtId="172" fontId="2" fillId="4" borderId="0" xfId="2" applyNumberFormat="1" applyFont="1" applyFill="1"/>
    <xf numFmtId="0" fontId="9" fillId="0" borderId="0" xfId="0" applyFont="1" applyAlignment="1">
      <alignment horizontal="right"/>
    </xf>
    <xf numFmtId="9" fontId="2" fillId="0" borderId="0" xfId="0" applyNumberFormat="1" applyFont="1"/>
    <xf numFmtId="0" fontId="2" fillId="0" borderId="0" xfId="0" quotePrefix="1" applyFont="1"/>
    <xf numFmtId="0" fontId="10" fillId="0" borderId="0" xfId="0" applyFont="1"/>
    <xf numFmtId="170" fontId="2" fillId="0" borderId="0" xfId="0" applyNumberFormat="1" applyFont="1" applyFill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7" fillId="0" borderId="0" xfId="0" applyFont="1"/>
    <xf numFmtId="164" fontId="7" fillId="0" borderId="0" xfId="1" applyNumberFormat="1" applyFont="1"/>
    <xf numFmtId="164" fontId="7" fillId="0" borderId="0" xfId="1" applyNumberFormat="1" applyFont="1" applyFill="1"/>
    <xf numFmtId="0" fontId="8" fillId="0" borderId="0" xfId="0" applyFont="1"/>
    <xf numFmtId="0" fontId="8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64" fontId="8" fillId="0" borderId="0" xfId="1" applyNumberFormat="1" applyFont="1" applyFill="1"/>
    <xf numFmtId="0" fontId="7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10" fontId="8" fillId="0" borderId="0" xfId="2" applyNumberFormat="1" applyFont="1"/>
    <xf numFmtId="172" fontId="8" fillId="2" borderId="0" xfId="2" applyNumberFormat="1" applyFont="1" applyFill="1"/>
    <xf numFmtId="172" fontId="8" fillId="0" borderId="0" xfId="2" applyNumberFormat="1" applyFont="1" applyFill="1"/>
    <xf numFmtId="169" fontId="7" fillId="2" borderId="0" xfId="2" applyNumberFormat="1" applyFont="1" applyFill="1"/>
    <xf numFmtId="168" fontId="7" fillId="2" borderId="0" xfId="0" applyNumberFormat="1" applyFont="1" applyFill="1"/>
    <xf numFmtId="0" fontId="7" fillId="2" borderId="0" xfId="0" applyFont="1" applyFill="1"/>
    <xf numFmtId="172" fontId="7" fillId="2" borderId="0" xfId="2" applyNumberFormat="1" applyFont="1" applyFill="1"/>
    <xf numFmtId="0" fontId="7" fillId="0" borderId="0" xfId="0" applyFont="1" applyFill="1"/>
    <xf numFmtId="172" fontId="7" fillId="0" borderId="0" xfId="2" applyNumberFormat="1" applyFont="1" applyFill="1"/>
    <xf numFmtId="171" fontId="7" fillId="2" borderId="0" xfId="0" applyNumberFormat="1" applyFont="1" applyFill="1"/>
    <xf numFmtId="9" fontId="7" fillId="0" borderId="0" xfId="0" applyNumberFormat="1" applyFont="1"/>
    <xf numFmtId="0" fontId="7" fillId="0" borderId="0" xfId="0" quotePrefix="1" applyFont="1"/>
    <xf numFmtId="169" fontId="7" fillId="0" borderId="0" xfId="2" applyNumberFormat="1" applyFont="1"/>
    <xf numFmtId="0" fontId="13" fillId="0" borderId="0" xfId="0" applyFont="1"/>
    <xf numFmtId="0" fontId="12" fillId="0" borderId="0" xfId="0" applyFont="1"/>
    <xf numFmtId="0" fontId="8" fillId="0" borderId="0" xfId="0" applyFont="1" applyAlignment="1">
      <alignment horizontal="left" vertical="center"/>
    </xf>
    <xf numFmtId="171" fontId="7" fillId="0" borderId="0" xfId="0" applyNumberFormat="1" applyFont="1"/>
    <xf numFmtId="172" fontId="7" fillId="4" borderId="0" xfId="2" applyNumberFormat="1" applyFont="1" applyFill="1"/>
    <xf numFmtId="167" fontId="7" fillId="3" borderId="0" xfId="1" applyNumberFormat="1" applyFont="1" applyFill="1"/>
    <xf numFmtId="167" fontId="7" fillId="3" borderId="0" xfId="0" applyNumberFormat="1" applyFont="1" applyFill="1"/>
    <xf numFmtId="167" fontId="7" fillId="0" borderId="0" xfId="0" applyNumberFormat="1" applyFont="1"/>
    <xf numFmtId="168" fontId="7" fillId="0" borderId="0" xfId="0" applyNumberFormat="1" applyFont="1" applyFill="1"/>
    <xf numFmtId="43" fontId="7" fillId="0" borderId="0" xfId="0" applyNumberFormat="1" applyFont="1"/>
    <xf numFmtId="43" fontId="7" fillId="0" borderId="0" xfId="1" applyNumberFormat="1" applyFont="1"/>
    <xf numFmtId="0" fontId="8" fillId="0" borderId="0" xfId="0" applyFont="1" applyAlignment="1">
      <alignment horizontal="center"/>
    </xf>
    <xf numFmtId="43" fontId="8" fillId="0" borderId="0" xfId="1" applyNumberFormat="1" applyFont="1" applyAlignment="1">
      <alignment horizontal="center"/>
    </xf>
    <xf numFmtId="43" fontId="8" fillId="0" borderId="0" xfId="1" applyNumberFormat="1" applyFont="1"/>
    <xf numFmtId="0" fontId="7" fillId="0" borderId="0" xfId="0" applyNumberFormat="1" applyFont="1"/>
    <xf numFmtId="43" fontId="7" fillId="0" borderId="0" xfId="1" applyFont="1"/>
    <xf numFmtId="165" fontId="7" fillId="0" borderId="0" xfId="1" applyNumberFormat="1" applyFont="1"/>
    <xf numFmtId="166" fontId="7" fillId="0" borderId="0" xfId="0" applyNumberFormat="1" applyFont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>
        <v>1.397</v>
        <stp/>
        <stp>##V3_BDPV12</stp>
        <stp>NKSW8 CMPN Curncy</stp>
        <stp>PX_LAST</stp>
        <stp>[bond maths.xlsx]Exercise!R12C2</stp>
        <tr r="B12" s="3"/>
      </tp>
      <tp>
        <v>1.5049999999999999</v>
        <stp/>
        <stp>##V3_BDPV12</stp>
        <stp>NKSW10 CMPN Curncy</stp>
        <stp>PX_LAST</stp>
        <stp>[bond maths.xlsx]Exercise!R14C2</stp>
        <tr r="B14" s="3"/>
      </tp>
      <tp>
        <v>1.742</v>
        <stp/>
        <stp>##V3_BDPV12</stp>
        <stp>NKSW20 CMPN Curncy</stp>
        <stp>PX_LAST</stp>
        <stp>[bond maths.xlsx]Exercise!R24C2</stp>
        <tr r="B24" s="3"/>
      </tp>
      <tp>
        <v>1.4550000000000001</v>
        <stp/>
        <stp>##V3_BDPV12</stp>
        <stp>NKSW9 CMPN Curncy</stp>
        <stp>PX_LAST</stp>
        <stp>[bond maths.xlsx]Exercise!R13C2</stp>
        <tr r="B13" s="3"/>
      </tp>
      <tp>
        <v>1.667</v>
        <stp/>
        <stp>##V3_BDPV12</stp>
        <stp>NKSW15 CMPN Curncy</stp>
        <stp>PX_LAST</stp>
        <stp>[bond maths.xlsx]Solution!R19C2</stp>
        <tr r="B19" s="1"/>
      </tp>
      <tp>
        <v>1.2849999999999999</v>
        <stp/>
        <stp>##V3_BDPV12</stp>
        <stp>NKSW6 CMPN Curncy</stp>
        <stp>PX_LAST</stp>
        <stp>[bond maths.xlsx]Exercise!R10C2</stp>
        <tr r="B10" s="3"/>
      </tp>
      <tp>
        <v>1.34</v>
        <stp/>
        <stp>##V3_BDPV12</stp>
        <stp>NKSW7 CMPN Curncy</stp>
        <stp>PX_LAST</stp>
        <stp>[bond maths.xlsx]Exercise!R11C2</stp>
        <tr r="B11" s="3"/>
      </tp>
      <tp>
        <v>1.397</v>
        <stp/>
        <stp>##V3_BDPV12</stp>
        <stp>NKSW8 CMPN Curncy</stp>
        <stp>PX_LAST</stp>
        <stp>[bond maths.xlsx]Solution!R12C2</stp>
        <tr r="B12" s="1"/>
      </tp>
      <tp>
        <v>1.5049999999999999</v>
        <stp/>
        <stp>##V3_BDPV12</stp>
        <stp>NKSW10 CMPN Curncy</stp>
        <stp>PX_LAST</stp>
        <stp>[bond maths.xlsx]Solution!R14C2</stp>
        <tr r="B14" s="1"/>
      </tp>
      <tp>
        <v>1.742</v>
        <stp/>
        <stp>##V3_BDPV12</stp>
        <stp>NKSW20 CMPN Curncy</stp>
        <stp>PX_LAST</stp>
        <stp>[bond maths.xlsx]Solution!R24C2</stp>
        <tr r="B24" s="1"/>
      </tp>
      <tp>
        <v>1.4550000000000001</v>
        <stp/>
        <stp>##V3_BDPV12</stp>
        <stp>NKSW9 CMPN Curncy</stp>
        <stp>PX_LAST</stp>
        <stp>[bond maths.xlsx]Solution!R13C2</stp>
        <tr r="B13" s="1"/>
      </tp>
      <tp>
        <v>1.667</v>
        <stp/>
        <stp>##V3_BDPV12</stp>
        <stp>NKSW15 CMPN Curncy</stp>
        <stp>PX_LAST</stp>
        <stp>[bond maths.xlsx]Exercise!R19C2</stp>
        <tr r="B19" s="3"/>
      </tp>
      <tp>
        <v>1.2849999999999999</v>
        <stp/>
        <stp>##V3_BDPV12</stp>
        <stp>NKSW6 CMPN Curncy</stp>
        <stp>PX_LAST</stp>
        <stp>[bond maths.xlsx]Solution!R10C2</stp>
        <tr r="B10" s="1"/>
      </tp>
      <tp>
        <v>1.34</v>
        <stp/>
        <stp>##V3_BDPV12</stp>
        <stp>NKSW7 CMPN Curncy</stp>
        <stp>PX_LAST</stp>
        <stp>[bond maths.xlsx]Solution!R11C2</stp>
        <tr r="B11" s="1"/>
      </tp>
    </main>
    <main first="bloomberg.rtd">
      <tp>
        <v>1.1970000000000001</v>
        <stp/>
        <stp>##V3_BDPV12</stp>
        <stp>NKSW3 CMPN Curncy</stp>
        <stp>PX_LAST</stp>
        <stp>[bond maths.xlsx]Exercise!R7C2</stp>
        <tr r="B7" s="3"/>
      </tp>
      <tp>
        <v>1.2030000000000001</v>
        <stp/>
        <stp>##V3_BDPV12</stp>
        <stp>NKSW2 CMPN Curncy</stp>
        <stp>PX_LAST</stp>
        <stp>[bond maths.xlsx]Exercise!R6C2</stp>
        <tr r="B6" s="3"/>
      </tp>
      <tp>
        <v>1.244</v>
        <stp/>
        <stp>##V3_BDPV12</stp>
        <stp>NKSW5 CMPN Curncy</stp>
        <stp>PX_LAST</stp>
        <stp>[bond maths.xlsx]Exercise!R9C2</stp>
        <tr r="B9" s="3"/>
      </tp>
      <tp>
        <v>1.21</v>
        <stp/>
        <stp>##V3_BDPV12</stp>
        <stp>NKSW4 CMPN Curncy</stp>
        <stp>PX_LAST</stp>
        <stp>[bond maths.xlsx]Exercise!R8C2</stp>
        <tr r="B8" s="3"/>
      </tp>
      <tp>
        <v>1.2030000000000001</v>
        <stp/>
        <stp>##V3_BDPV12</stp>
        <stp>NKSW2 CMPN Curncy</stp>
        <stp>PX_LAST</stp>
        <stp>[bond maths.xlsx]Solution!R6C2</stp>
        <tr r="B6" s="1"/>
      </tp>
      <tp>
        <v>1.1970000000000001</v>
        <stp/>
        <stp>##V3_BDPV12</stp>
        <stp>NKSW3 CMPN Curncy</stp>
        <stp>PX_LAST</stp>
        <stp>[bond maths.xlsx]Solution!R7C2</stp>
        <tr r="B7" s="1"/>
      </tp>
      <tp>
        <v>1.21</v>
        <stp/>
        <stp>##V3_BDPV12</stp>
        <stp>NKSW4 CMPN Curncy</stp>
        <stp>PX_LAST</stp>
        <stp>[bond maths.xlsx]Solution!R8C2</stp>
        <tr r="B8" s="1"/>
      </tp>
      <tp>
        <v>1.244</v>
        <stp/>
        <stp>##V3_BDPV12</stp>
        <stp>NKSW5 CMPN Curncy</stp>
        <stp>PX_LAST</stp>
        <stp>[bond maths.xlsx]Solution!R9C2</stp>
        <tr r="B9" s="1"/>
      </tp>
      <tp>
        <v>1.0269999999999999</v>
        <stp/>
        <stp>##V3_BDPV12</stp>
        <stp>NKSW1V3 CMPN Curncy</stp>
        <stp>PX_LAST</stp>
        <stp>[bond maths.xlsx]Exercise!R5C2</stp>
        <tr r="B5" s="3"/>
      </tp>
      <tp>
        <v>1.0269999999999999</v>
        <stp/>
        <stp>##V3_BDPV12</stp>
        <stp>NKSW1V3 CMPN Curncy</stp>
        <stp>PX_LAST</stp>
        <stp>[bond maths.xlsx]Solution!R5C2</stp>
        <tr r="B5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</xdr:row>
      <xdr:rowOff>66676</xdr:rowOff>
    </xdr:from>
    <xdr:to>
      <xdr:col>6</xdr:col>
      <xdr:colOff>66676</xdr:colOff>
      <xdr:row>3</xdr:row>
      <xdr:rowOff>962025</xdr:rowOff>
    </xdr:to>
    <xdr:sp macro="" textlink="">
      <xdr:nvSpPr>
        <xdr:cNvPr id="3" name="Abgerundete rechteckige Legende 2"/>
        <xdr:cNvSpPr/>
      </xdr:nvSpPr>
      <xdr:spPr>
        <a:xfrm>
          <a:off x="2000250" y="1190626"/>
          <a:ext cx="1362076" cy="895349"/>
        </a:xfrm>
        <a:prstGeom prst="wedgeRoundRectCallout">
          <a:avLst>
            <a:gd name="adj1" fmla="val 33013"/>
            <a:gd name="adj2" fmla="val 74621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tx1"/>
              </a:solidFill>
            </a:rPr>
            <a:t>1a) Strip the curve using the bootstrap.</a:t>
          </a:r>
        </a:p>
      </xdr:txBody>
    </xdr:sp>
    <xdr:clientData/>
  </xdr:twoCellAnchor>
  <xdr:twoCellAnchor>
    <xdr:from>
      <xdr:col>7</xdr:col>
      <xdr:colOff>133350</xdr:colOff>
      <xdr:row>2</xdr:row>
      <xdr:rowOff>66676</xdr:rowOff>
    </xdr:from>
    <xdr:to>
      <xdr:col>35</xdr:col>
      <xdr:colOff>47625</xdr:colOff>
      <xdr:row>2</xdr:row>
      <xdr:rowOff>419100</xdr:rowOff>
    </xdr:to>
    <xdr:sp macro="" textlink="">
      <xdr:nvSpPr>
        <xdr:cNvPr id="4" name="Abgerundetes Rechteck 3"/>
        <xdr:cNvSpPr/>
      </xdr:nvSpPr>
      <xdr:spPr>
        <a:xfrm>
          <a:off x="3562350" y="723901"/>
          <a:ext cx="16744950" cy="352424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200" b="1">
              <a:solidFill>
                <a:schemeClr val="tx1"/>
              </a:solidFill>
            </a:rPr>
            <a:t>Calculations here</a:t>
          </a:r>
          <a:r>
            <a:rPr lang="de-CH" sz="1200" b="1" baseline="0">
              <a:solidFill>
                <a:schemeClr val="tx1"/>
              </a:solidFill>
            </a:rPr>
            <a:t> use annual compounding</a:t>
          </a:r>
          <a:endParaRPr lang="de-CH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76200</xdr:colOff>
      <xdr:row>3</xdr:row>
      <xdr:rowOff>66675</xdr:rowOff>
    </xdr:from>
    <xdr:to>
      <xdr:col>7</xdr:col>
      <xdr:colOff>1466850</xdr:colOff>
      <xdr:row>3</xdr:row>
      <xdr:rowOff>914401</xdr:rowOff>
    </xdr:to>
    <xdr:sp macro="" textlink="">
      <xdr:nvSpPr>
        <xdr:cNvPr id="5" name="Abgerundete rechteckige Legende 4"/>
        <xdr:cNvSpPr/>
      </xdr:nvSpPr>
      <xdr:spPr>
        <a:xfrm>
          <a:off x="3505200" y="1190625"/>
          <a:ext cx="1390650" cy="847726"/>
        </a:xfrm>
        <a:prstGeom prst="wedgeRoundRectCallout">
          <a:avLst>
            <a:gd name="adj1" fmla="val 33013"/>
            <a:gd name="adj2" fmla="val 74621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tx1"/>
              </a:solidFill>
            </a:rPr>
            <a:t>2a) Calculate</a:t>
          </a:r>
          <a:r>
            <a:rPr lang="de-CH" sz="1100" baseline="0">
              <a:solidFill>
                <a:schemeClr val="tx1"/>
              </a:solidFill>
            </a:rPr>
            <a:t> the  1-year forward rates</a:t>
          </a:r>
          <a:endParaRPr lang="de-CH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200025</xdr:colOff>
      <xdr:row>25</xdr:row>
      <xdr:rowOff>28576</xdr:rowOff>
    </xdr:from>
    <xdr:to>
      <xdr:col>6</xdr:col>
      <xdr:colOff>38100</xdr:colOff>
      <xdr:row>25</xdr:row>
      <xdr:rowOff>676275</xdr:rowOff>
    </xdr:to>
    <xdr:sp macro="" textlink="">
      <xdr:nvSpPr>
        <xdr:cNvPr id="6" name="Abgerundete rechteckige Legende 5"/>
        <xdr:cNvSpPr/>
      </xdr:nvSpPr>
      <xdr:spPr>
        <a:xfrm>
          <a:off x="1438275" y="5800726"/>
          <a:ext cx="1895475" cy="647699"/>
        </a:xfrm>
        <a:prstGeom prst="wedgeRoundRectCallout">
          <a:avLst>
            <a:gd name="adj1" fmla="val 33013"/>
            <a:gd name="adj2" fmla="val 74621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tx1"/>
              </a:solidFill>
            </a:rPr>
            <a:t>1b) work out the continuous compounding equivalent</a:t>
          </a:r>
        </a:p>
      </xdr:txBody>
    </xdr:sp>
    <xdr:clientData/>
  </xdr:twoCellAnchor>
  <xdr:twoCellAnchor>
    <xdr:from>
      <xdr:col>7</xdr:col>
      <xdr:colOff>104775</xdr:colOff>
      <xdr:row>25</xdr:row>
      <xdr:rowOff>28574</xdr:rowOff>
    </xdr:from>
    <xdr:to>
      <xdr:col>8</xdr:col>
      <xdr:colOff>9525</xdr:colOff>
      <xdr:row>25</xdr:row>
      <xdr:rowOff>676275</xdr:rowOff>
    </xdr:to>
    <xdr:sp macro="" textlink="">
      <xdr:nvSpPr>
        <xdr:cNvPr id="7" name="Abgerundete rechteckige Legende 6"/>
        <xdr:cNvSpPr/>
      </xdr:nvSpPr>
      <xdr:spPr>
        <a:xfrm>
          <a:off x="3533775" y="5800724"/>
          <a:ext cx="1390650" cy="647701"/>
        </a:xfrm>
        <a:prstGeom prst="wedgeRoundRectCallout">
          <a:avLst>
            <a:gd name="adj1" fmla="val 33013"/>
            <a:gd name="adj2" fmla="val 74621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tx1"/>
              </a:solidFill>
            </a:rPr>
            <a:t>2a) Calculate</a:t>
          </a:r>
          <a:r>
            <a:rPr lang="de-CH" sz="1100" baseline="0">
              <a:solidFill>
                <a:schemeClr val="tx1"/>
              </a:solidFill>
            </a:rPr>
            <a:t> the  1-year forward rates</a:t>
          </a:r>
          <a:endParaRPr lang="de-CH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95250</xdr:colOff>
      <xdr:row>24</xdr:row>
      <xdr:rowOff>57151</xdr:rowOff>
    </xdr:from>
    <xdr:to>
      <xdr:col>24</xdr:col>
      <xdr:colOff>0</xdr:colOff>
      <xdr:row>24</xdr:row>
      <xdr:rowOff>514350</xdr:rowOff>
    </xdr:to>
    <xdr:sp macro="" textlink="">
      <xdr:nvSpPr>
        <xdr:cNvPr id="8" name="Abgerundetes Rechteck 7"/>
        <xdr:cNvSpPr/>
      </xdr:nvSpPr>
      <xdr:spPr>
        <a:xfrm>
          <a:off x="3524250" y="5172076"/>
          <a:ext cx="11172825" cy="457199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200" b="1">
              <a:solidFill>
                <a:schemeClr val="tx1"/>
              </a:solidFill>
            </a:rPr>
            <a:t>Calculations here</a:t>
          </a:r>
          <a:r>
            <a:rPr lang="de-CH" sz="1200" b="1" baseline="0">
              <a:solidFill>
                <a:schemeClr val="tx1"/>
              </a:solidFill>
            </a:rPr>
            <a:t> use continuous compounding</a:t>
          </a:r>
          <a:endParaRPr lang="de-CH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38099</xdr:colOff>
      <xdr:row>3</xdr:row>
      <xdr:rowOff>76200</xdr:rowOff>
    </xdr:from>
    <xdr:to>
      <xdr:col>11</xdr:col>
      <xdr:colOff>962024</xdr:colOff>
      <xdr:row>3</xdr:row>
      <xdr:rowOff>923926</xdr:rowOff>
    </xdr:to>
    <xdr:sp macro="" textlink="">
      <xdr:nvSpPr>
        <xdr:cNvPr id="9" name="Abgerundete rechteckige Legende 8"/>
        <xdr:cNvSpPr/>
      </xdr:nvSpPr>
      <xdr:spPr>
        <a:xfrm>
          <a:off x="5086349" y="1200150"/>
          <a:ext cx="2886075" cy="847726"/>
        </a:xfrm>
        <a:prstGeom prst="wedgeRoundRectCallout">
          <a:avLst>
            <a:gd name="adj1" fmla="val 2191"/>
            <a:gd name="adj2" fmla="val 58891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tx1"/>
              </a:solidFill>
            </a:rPr>
            <a:t>3a) Calculate</a:t>
          </a:r>
          <a:r>
            <a:rPr lang="de-CH" sz="1100" baseline="0">
              <a:solidFill>
                <a:schemeClr val="tx1"/>
              </a:solidFill>
            </a:rPr>
            <a:t> the  1-, 3- and 5-year forward  curves</a:t>
          </a:r>
          <a:endParaRPr lang="de-CH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28575</xdr:colOff>
      <xdr:row>25</xdr:row>
      <xdr:rowOff>38100</xdr:rowOff>
    </xdr:from>
    <xdr:to>
      <xdr:col>11</xdr:col>
      <xdr:colOff>847725</xdr:colOff>
      <xdr:row>25</xdr:row>
      <xdr:rowOff>685800</xdr:rowOff>
    </xdr:to>
    <xdr:sp macro="" textlink="">
      <xdr:nvSpPr>
        <xdr:cNvPr id="10" name="Abgerundete rechteckige Legende 9"/>
        <xdr:cNvSpPr/>
      </xdr:nvSpPr>
      <xdr:spPr>
        <a:xfrm>
          <a:off x="5076825" y="5810250"/>
          <a:ext cx="2781300" cy="647700"/>
        </a:xfrm>
        <a:prstGeom prst="wedgeRoundRectCallout">
          <a:avLst>
            <a:gd name="adj1" fmla="val 2191"/>
            <a:gd name="adj2" fmla="val 58891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de-CH" sz="1100">
              <a:solidFill>
                <a:schemeClr val="tx1"/>
              </a:solidFill>
              <a:latin typeface="+mn-lt"/>
              <a:ea typeface="+mn-ea"/>
              <a:cs typeface="+mn-cs"/>
            </a:rPr>
            <a:t>3a) Calculate the  1-, 3- and 5-year forward  curves</a:t>
          </a:r>
        </a:p>
      </xdr:txBody>
    </xdr:sp>
    <xdr:clientData/>
  </xdr:twoCellAnchor>
  <xdr:twoCellAnchor>
    <xdr:from>
      <xdr:col>13</xdr:col>
      <xdr:colOff>9524</xdr:colOff>
      <xdr:row>3</xdr:row>
      <xdr:rowOff>47625</xdr:rowOff>
    </xdr:from>
    <xdr:to>
      <xdr:col>13</xdr:col>
      <xdr:colOff>1457325</xdr:colOff>
      <xdr:row>3</xdr:row>
      <xdr:rowOff>923925</xdr:rowOff>
    </xdr:to>
    <xdr:sp macro="" textlink="">
      <xdr:nvSpPr>
        <xdr:cNvPr id="11" name="Abgerundete rechteckige Legende 10"/>
        <xdr:cNvSpPr/>
      </xdr:nvSpPr>
      <xdr:spPr>
        <a:xfrm>
          <a:off x="8143874" y="1171575"/>
          <a:ext cx="1447801" cy="876300"/>
        </a:xfrm>
        <a:prstGeom prst="wedgeRoundRectCallout">
          <a:avLst>
            <a:gd name="adj1" fmla="val 27014"/>
            <a:gd name="adj2" fmla="val 65567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tx1"/>
              </a:solidFill>
            </a:rPr>
            <a:t>4a) Calculate</a:t>
          </a:r>
          <a:r>
            <a:rPr lang="de-CH" sz="1100" baseline="0">
              <a:solidFill>
                <a:schemeClr val="tx1"/>
              </a:solidFill>
            </a:rPr>
            <a:t> the initial (today) price of 1-10- year zero bonds</a:t>
          </a:r>
          <a:endParaRPr lang="de-CH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0</xdr:colOff>
      <xdr:row>25</xdr:row>
      <xdr:rowOff>0</xdr:rowOff>
    </xdr:from>
    <xdr:to>
      <xdr:col>14</xdr:col>
      <xdr:colOff>1</xdr:colOff>
      <xdr:row>26</xdr:row>
      <xdr:rowOff>38100</xdr:rowOff>
    </xdr:to>
    <xdr:sp macro="" textlink="">
      <xdr:nvSpPr>
        <xdr:cNvPr id="12" name="Abgerundete rechteckige Legende 11"/>
        <xdr:cNvSpPr/>
      </xdr:nvSpPr>
      <xdr:spPr>
        <a:xfrm>
          <a:off x="8134350" y="5772150"/>
          <a:ext cx="1466851" cy="876300"/>
        </a:xfrm>
        <a:prstGeom prst="wedgeRoundRectCallout">
          <a:avLst>
            <a:gd name="adj1" fmla="val 29618"/>
            <a:gd name="adj2" fmla="val 59090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tx1"/>
              </a:solidFill>
            </a:rPr>
            <a:t>4b) Calculate</a:t>
          </a:r>
          <a:r>
            <a:rPr lang="de-CH" sz="1100" baseline="0">
              <a:solidFill>
                <a:schemeClr val="tx1"/>
              </a:solidFill>
            </a:rPr>
            <a:t> the initial (today) price of 1-10- year zero bonds</a:t>
          </a:r>
          <a:endParaRPr lang="de-CH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9525</xdr:colOff>
      <xdr:row>3</xdr:row>
      <xdr:rowOff>57150</xdr:rowOff>
    </xdr:from>
    <xdr:to>
      <xdr:col>17</xdr:col>
      <xdr:colOff>47626</xdr:colOff>
      <xdr:row>3</xdr:row>
      <xdr:rowOff>933450</xdr:rowOff>
    </xdr:to>
    <xdr:sp macro="" textlink="">
      <xdr:nvSpPr>
        <xdr:cNvPr id="13" name="Abgerundete rechteckige Legende 12"/>
        <xdr:cNvSpPr/>
      </xdr:nvSpPr>
      <xdr:spPr>
        <a:xfrm>
          <a:off x="9801225" y="1181100"/>
          <a:ext cx="1800226" cy="876300"/>
        </a:xfrm>
        <a:prstGeom prst="wedgeRoundRectCallout">
          <a:avLst>
            <a:gd name="adj1" fmla="val 4191"/>
            <a:gd name="adj2" fmla="val 69618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tx1"/>
              </a:solidFill>
            </a:rPr>
            <a:t>5a) Calculate </a:t>
          </a:r>
          <a:r>
            <a:rPr lang="de-CH" sz="1100" baseline="0">
              <a:solidFill>
                <a:schemeClr val="tx1"/>
              </a:solidFill>
            </a:rPr>
            <a:t> </a:t>
          </a:r>
          <a:r>
            <a:rPr lang="de-CH" sz="1100">
              <a:solidFill>
                <a:schemeClr val="tx1"/>
              </a:solidFill>
            </a:rPr>
            <a:t>the price and performance</a:t>
          </a:r>
          <a:r>
            <a:rPr lang="de-CH" sz="1100" baseline="0">
              <a:solidFill>
                <a:schemeClr val="tx1"/>
              </a:solidFill>
            </a:rPr>
            <a:t> of the zero bonds at T+1 if the curve is the forward curve</a:t>
          </a:r>
          <a:endParaRPr lang="de-CH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161924</xdr:colOff>
      <xdr:row>25</xdr:row>
      <xdr:rowOff>0</xdr:rowOff>
    </xdr:from>
    <xdr:to>
      <xdr:col>17</xdr:col>
      <xdr:colOff>0</xdr:colOff>
      <xdr:row>26</xdr:row>
      <xdr:rowOff>95250</xdr:rowOff>
    </xdr:to>
    <xdr:sp macro="" textlink="">
      <xdr:nvSpPr>
        <xdr:cNvPr id="14" name="Abgerundete rechteckige Legende 13"/>
        <xdr:cNvSpPr/>
      </xdr:nvSpPr>
      <xdr:spPr>
        <a:xfrm>
          <a:off x="9763124" y="5772150"/>
          <a:ext cx="1790701" cy="933450"/>
        </a:xfrm>
        <a:prstGeom prst="wedgeRoundRectCallout">
          <a:avLst>
            <a:gd name="adj1" fmla="val 13297"/>
            <a:gd name="adj2" fmla="val 70321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tx1"/>
              </a:solidFill>
            </a:rPr>
            <a:t>5b) Calculate </a:t>
          </a:r>
          <a:r>
            <a:rPr lang="de-CH" sz="1100" baseline="0">
              <a:solidFill>
                <a:schemeClr val="tx1"/>
              </a:solidFill>
            </a:rPr>
            <a:t> </a:t>
          </a:r>
          <a:r>
            <a:rPr lang="de-CH" sz="1100">
              <a:solidFill>
                <a:schemeClr val="tx1"/>
              </a:solidFill>
            </a:rPr>
            <a:t>the price and performance</a:t>
          </a:r>
          <a:r>
            <a:rPr lang="de-CH" sz="1100" baseline="0">
              <a:solidFill>
                <a:schemeClr val="tx1"/>
              </a:solidFill>
            </a:rPr>
            <a:t> of the zero bonds at T+1 if the curve is the forward curve</a:t>
          </a:r>
          <a:endParaRPr lang="de-CH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0</xdr:colOff>
      <xdr:row>3</xdr:row>
      <xdr:rowOff>57150</xdr:rowOff>
    </xdr:from>
    <xdr:to>
      <xdr:col>24</xdr:col>
      <xdr:colOff>47625</xdr:colOff>
      <xdr:row>3</xdr:row>
      <xdr:rowOff>952500</xdr:rowOff>
    </xdr:to>
    <xdr:sp macro="" textlink="">
      <xdr:nvSpPr>
        <xdr:cNvPr id="15" name="Abgerundete rechteckige Legende 14"/>
        <xdr:cNvSpPr/>
      </xdr:nvSpPr>
      <xdr:spPr>
        <a:xfrm>
          <a:off x="13563600" y="1181100"/>
          <a:ext cx="1181100" cy="895350"/>
        </a:xfrm>
        <a:prstGeom prst="wedgeRoundRectCallout">
          <a:avLst>
            <a:gd name="adj1" fmla="val 4191"/>
            <a:gd name="adj2" fmla="val 69618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tx1"/>
              </a:solidFill>
            </a:rPr>
            <a:t>7) Calculate the price of a 7-year bond with 2% coupon</a:t>
          </a:r>
        </a:p>
      </xdr:txBody>
    </xdr:sp>
    <xdr:clientData/>
  </xdr:twoCellAnchor>
  <xdr:twoCellAnchor>
    <xdr:from>
      <xdr:col>24</xdr:col>
      <xdr:colOff>114300</xdr:colOff>
      <xdr:row>3</xdr:row>
      <xdr:rowOff>57150</xdr:rowOff>
    </xdr:from>
    <xdr:to>
      <xdr:col>26</xdr:col>
      <xdr:colOff>47625</xdr:colOff>
      <xdr:row>3</xdr:row>
      <xdr:rowOff>952500</xdr:rowOff>
    </xdr:to>
    <xdr:sp macro="" textlink="">
      <xdr:nvSpPr>
        <xdr:cNvPr id="16" name="Abgerundete rechteckige Legende 15"/>
        <xdr:cNvSpPr/>
      </xdr:nvSpPr>
      <xdr:spPr>
        <a:xfrm>
          <a:off x="14811375" y="1181100"/>
          <a:ext cx="1152525" cy="895350"/>
        </a:xfrm>
        <a:prstGeom prst="wedgeRoundRectCallout">
          <a:avLst>
            <a:gd name="adj1" fmla="val 4191"/>
            <a:gd name="adj2" fmla="val 69618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tx1"/>
              </a:solidFill>
            </a:rPr>
            <a:t>8) Use goal seek to find the bond's yield</a:t>
          </a:r>
        </a:p>
      </xdr:txBody>
    </xdr:sp>
    <xdr:clientData/>
  </xdr:twoCellAnchor>
  <xdr:twoCellAnchor>
    <xdr:from>
      <xdr:col>17</xdr:col>
      <xdr:colOff>152400</xdr:colOff>
      <xdr:row>3</xdr:row>
      <xdr:rowOff>57150</xdr:rowOff>
    </xdr:from>
    <xdr:to>
      <xdr:col>20</xdr:col>
      <xdr:colOff>180976</xdr:colOff>
      <xdr:row>3</xdr:row>
      <xdr:rowOff>933450</xdr:rowOff>
    </xdr:to>
    <xdr:sp macro="" textlink="">
      <xdr:nvSpPr>
        <xdr:cNvPr id="17" name="Abgerundete rechteckige Legende 16"/>
        <xdr:cNvSpPr/>
      </xdr:nvSpPr>
      <xdr:spPr>
        <a:xfrm>
          <a:off x="11706225" y="1181100"/>
          <a:ext cx="1800226" cy="876300"/>
        </a:xfrm>
        <a:prstGeom prst="wedgeRoundRectCallout">
          <a:avLst>
            <a:gd name="adj1" fmla="val 4191"/>
            <a:gd name="adj2" fmla="val 69618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tx1"/>
              </a:solidFill>
            </a:rPr>
            <a:t>6a) Calculate </a:t>
          </a:r>
          <a:r>
            <a:rPr lang="de-CH" sz="1100" baseline="0">
              <a:solidFill>
                <a:schemeClr val="tx1"/>
              </a:solidFill>
            </a:rPr>
            <a:t> </a:t>
          </a:r>
          <a:r>
            <a:rPr lang="de-CH" sz="1100">
              <a:solidFill>
                <a:schemeClr val="tx1"/>
              </a:solidFill>
            </a:rPr>
            <a:t>the price and performance</a:t>
          </a:r>
          <a:r>
            <a:rPr lang="de-CH" sz="1100" baseline="0">
              <a:solidFill>
                <a:schemeClr val="tx1"/>
              </a:solidFill>
            </a:rPr>
            <a:t> of the zero bonds at T+1 if the curve remains unchanged</a:t>
          </a:r>
          <a:endParaRPr lang="de-CH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161925</xdr:colOff>
      <xdr:row>25</xdr:row>
      <xdr:rowOff>9525</xdr:rowOff>
    </xdr:from>
    <xdr:to>
      <xdr:col>20</xdr:col>
      <xdr:colOff>171450</xdr:colOff>
      <xdr:row>26</xdr:row>
      <xdr:rowOff>85725</xdr:rowOff>
    </xdr:to>
    <xdr:sp macro="" textlink="">
      <xdr:nvSpPr>
        <xdr:cNvPr id="18" name="Abgerundete rechteckige Legende 17"/>
        <xdr:cNvSpPr/>
      </xdr:nvSpPr>
      <xdr:spPr>
        <a:xfrm>
          <a:off x="11715750" y="5781675"/>
          <a:ext cx="1781175" cy="914400"/>
        </a:xfrm>
        <a:prstGeom prst="wedgeRoundRectCallout">
          <a:avLst>
            <a:gd name="adj1" fmla="val 4191"/>
            <a:gd name="adj2" fmla="val 69618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tx1"/>
              </a:solidFill>
            </a:rPr>
            <a:t>6b) Calculate </a:t>
          </a:r>
          <a:r>
            <a:rPr lang="de-CH" sz="1100" baseline="0">
              <a:solidFill>
                <a:schemeClr val="tx1"/>
              </a:solidFill>
            </a:rPr>
            <a:t> </a:t>
          </a:r>
          <a:r>
            <a:rPr lang="de-CH" sz="1100">
              <a:solidFill>
                <a:schemeClr val="tx1"/>
              </a:solidFill>
            </a:rPr>
            <a:t>the price and performance</a:t>
          </a:r>
          <a:r>
            <a:rPr lang="de-CH" sz="1100" baseline="0">
              <a:solidFill>
                <a:schemeClr val="tx1"/>
              </a:solidFill>
            </a:rPr>
            <a:t> of the zero bonds at T+1 if the curve remains unchanged</a:t>
          </a:r>
          <a:endParaRPr lang="de-CH" sz="1100">
            <a:solidFill>
              <a:schemeClr val="tx1"/>
            </a:solidFill>
          </a:endParaRPr>
        </a:p>
      </xdr:txBody>
    </xdr:sp>
    <xdr:clientData/>
  </xdr:twoCellAnchor>
  <xdr:twoCellAnchor>
    <xdr:from>
      <xdr:col>27</xdr:col>
      <xdr:colOff>38100</xdr:colOff>
      <xdr:row>3</xdr:row>
      <xdr:rowOff>57150</xdr:rowOff>
    </xdr:from>
    <xdr:to>
      <xdr:col>28</xdr:col>
      <xdr:colOff>923925</xdr:colOff>
      <xdr:row>3</xdr:row>
      <xdr:rowOff>952500</xdr:rowOff>
    </xdr:to>
    <xdr:sp macro="" textlink="">
      <xdr:nvSpPr>
        <xdr:cNvPr id="19" name="Abgerundete rechteckige Legende 18"/>
        <xdr:cNvSpPr/>
      </xdr:nvSpPr>
      <xdr:spPr>
        <a:xfrm>
          <a:off x="16144875" y="1181100"/>
          <a:ext cx="1162050" cy="895350"/>
        </a:xfrm>
        <a:prstGeom prst="wedgeRoundRectCallout">
          <a:avLst>
            <a:gd name="adj1" fmla="val 4191"/>
            <a:gd name="adj2" fmla="val 69618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tx1"/>
              </a:solidFill>
            </a:rPr>
            <a:t>9)</a:t>
          </a:r>
          <a:r>
            <a:rPr lang="de-CH" sz="1100" baseline="0">
              <a:solidFill>
                <a:schemeClr val="tx1"/>
              </a:solidFill>
            </a:rPr>
            <a:t> Calculate the  Macaulay and modified duration</a:t>
          </a:r>
        </a:p>
        <a:p>
          <a:pPr algn="l"/>
          <a:endParaRPr lang="de-CH" sz="1100">
            <a:solidFill>
              <a:schemeClr val="tx1"/>
            </a:solidFill>
          </a:endParaRPr>
        </a:p>
      </xdr:txBody>
    </xdr:sp>
    <xdr:clientData/>
  </xdr:twoCellAnchor>
  <xdr:twoCellAnchor>
    <xdr:from>
      <xdr:col>30</xdr:col>
      <xdr:colOff>114300</xdr:colOff>
      <xdr:row>3</xdr:row>
      <xdr:rowOff>47625</xdr:rowOff>
    </xdr:from>
    <xdr:to>
      <xdr:col>31</xdr:col>
      <xdr:colOff>885825</xdr:colOff>
      <xdr:row>3</xdr:row>
      <xdr:rowOff>942975</xdr:rowOff>
    </xdr:to>
    <xdr:sp macro="" textlink="">
      <xdr:nvSpPr>
        <xdr:cNvPr id="20" name="Abgerundete rechteckige Legende 19"/>
        <xdr:cNvSpPr/>
      </xdr:nvSpPr>
      <xdr:spPr>
        <a:xfrm>
          <a:off x="17611725" y="1171575"/>
          <a:ext cx="1162050" cy="895350"/>
        </a:xfrm>
        <a:prstGeom prst="wedgeRoundRectCallout">
          <a:avLst>
            <a:gd name="adj1" fmla="val 4191"/>
            <a:gd name="adj2" fmla="val 69618"/>
            <a:gd name="adj3" fmla="val 16667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 baseline="0">
              <a:solidFill>
                <a:schemeClr val="tx1"/>
              </a:solidFill>
            </a:rPr>
            <a:t>Estimate the effect of a positive yield shift by 1%</a:t>
          </a:r>
        </a:p>
        <a:p>
          <a:pPr algn="l"/>
          <a:endParaRPr lang="de-CH" sz="1100">
            <a:solidFill>
              <a:schemeClr val="tx1"/>
            </a:solidFill>
          </a:endParaRPr>
        </a:p>
      </xdr:txBody>
    </xdr:sp>
    <xdr:clientData/>
  </xdr:twoCellAnchor>
  <xdr:twoCellAnchor>
    <xdr:from>
      <xdr:col>33</xdr:col>
      <xdr:colOff>66675</xdr:colOff>
      <xdr:row>3</xdr:row>
      <xdr:rowOff>47625</xdr:rowOff>
    </xdr:from>
    <xdr:to>
      <xdr:col>34</xdr:col>
      <xdr:colOff>971550</xdr:colOff>
      <xdr:row>3</xdr:row>
      <xdr:rowOff>942975</xdr:rowOff>
    </xdr:to>
    <xdr:sp macro="" textlink="">
      <xdr:nvSpPr>
        <xdr:cNvPr id="21" name="Abgerundete rechteckige Legende 20"/>
        <xdr:cNvSpPr/>
      </xdr:nvSpPr>
      <xdr:spPr>
        <a:xfrm>
          <a:off x="19069050" y="1171575"/>
          <a:ext cx="1181100" cy="895350"/>
        </a:xfrm>
        <a:prstGeom prst="wedgeRoundRectCallout">
          <a:avLst>
            <a:gd name="adj1" fmla="val 4191"/>
            <a:gd name="adj2" fmla="val 69618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tx1"/>
              </a:solidFill>
            </a:rPr>
            <a:t>10)</a:t>
          </a:r>
          <a:r>
            <a:rPr lang="de-CH" sz="1100" baseline="0">
              <a:solidFill>
                <a:schemeClr val="tx1"/>
              </a:solidFill>
            </a:rPr>
            <a:t> Reprice the bond after a positive yield shift by 1%</a:t>
          </a:r>
          <a:endParaRPr lang="de-CH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85726</xdr:rowOff>
    </xdr:from>
    <xdr:to>
      <xdr:col>1</xdr:col>
      <xdr:colOff>1904999</xdr:colOff>
      <xdr:row>1</xdr:row>
      <xdr:rowOff>0</xdr:rowOff>
    </xdr:to>
    <xdr:sp macro="" textlink="">
      <xdr:nvSpPr>
        <xdr:cNvPr id="6" name="Abgerundete rechteckige Legende 5"/>
        <xdr:cNvSpPr/>
      </xdr:nvSpPr>
      <xdr:spPr>
        <a:xfrm>
          <a:off x="76199" y="85726"/>
          <a:ext cx="3762375" cy="1114424"/>
        </a:xfrm>
        <a:prstGeom prst="wedgeRoundRectCallout">
          <a:avLst>
            <a:gd name="adj1" fmla="val 39283"/>
            <a:gd name="adj2" fmla="val 69717"/>
            <a:gd name="adj3" fmla="val 16667"/>
          </a:avLst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rgbClr val="FF0000"/>
              </a:solidFill>
            </a:rPr>
            <a:t>This is the swap curve of NOK. For simplicity, treat</a:t>
          </a:r>
          <a:r>
            <a:rPr lang="de-CH" sz="1100" baseline="0">
              <a:solidFill>
                <a:srgbClr val="FF0000"/>
              </a:solidFill>
            </a:rPr>
            <a:t> it as annual compounding / annual payout. I interpolated the 11-14 and 16-19 year maturities. If you have a Bloomberg terminal, you may use life data with the tickers in column A.</a:t>
          </a:r>
          <a:endParaRPr lang="de-CH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533400</xdr:colOff>
      <xdr:row>3</xdr:row>
      <xdr:rowOff>66676</xdr:rowOff>
    </xdr:from>
    <xdr:to>
      <xdr:col>6</xdr:col>
      <xdr:colOff>66676</xdr:colOff>
      <xdr:row>3</xdr:row>
      <xdr:rowOff>962025</xdr:rowOff>
    </xdr:to>
    <xdr:sp macro="" textlink="">
      <xdr:nvSpPr>
        <xdr:cNvPr id="7" name="Abgerundete rechteckige Legende 6"/>
        <xdr:cNvSpPr/>
      </xdr:nvSpPr>
      <xdr:spPr>
        <a:xfrm>
          <a:off x="2000250" y="1190626"/>
          <a:ext cx="1362076" cy="895349"/>
        </a:xfrm>
        <a:prstGeom prst="wedgeRoundRectCallout">
          <a:avLst>
            <a:gd name="adj1" fmla="val 33013"/>
            <a:gd name="adj2" fmla="val 74621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tx1"/>
              </a:solidFill>
            </a:rPr>
            <a:t>1a) Strip the curve using the bootstrap.</a:t>
          </a:r>
        </a:p>
      </xdr:txBody>
    </xdr:sp>
    <xdr:clientData/>
  </xdr:twoCellAnchor>
  <xdr:twoCellAnchor>
    <xdr:from>
      <xdr:col>7</xdr:col>
      <xdr:colOff>133350</xdr:colOff>
      <xdr:row>2</xdr:row>
      <xdr:rowOff>66676</xdr:rowOff>
    </xdr:from>
    <xdr:to>
      <xdr:col>35</xdr:col>
      <xdr:colOff>47625</xdr:colOff>
      <xdr:row>2</xdr:row>
      <xdr:rowOff>419100</xdr:rowOff>
    </xdr:to>
    <xdr:sp macro="" textlink="">
      <xdr:nvSpPr>
        <xdr:cNvPr id="8" name="Abgerundetes Rechteck 7"/>
        <xdr:cNvSpPr/>
      </xdr:nvSpPr>
      <xdr:spPr>
        <a:xfrm>
          <a:off x="3562350" y="723901"/>
          <a:ext cx="16744950" cy="352424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200" b="1">
              <a:solidFill>
                <a:schemeClr val="tx1"/>
              </a:solidFill>
            </a:rPr>
            <a:t>Calculations here</a:t>
          </a:r>
          <a:r>
            <a:rPr lang="de-CH" sz="1200" b="1" baseline="0">
              <a:solidFill>
                <a:schemeClr val="tx1"/>
              </a:solidFill>
            </a:rPr>
            <a:t> use annual compounding</a:t>
          </a:r>
          <a:endParaRPr lang="de-CH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76200</xdr:colOff>
      <xdr:row>3</xdr:row>
      <xdr:rowOff>66675</xdr:rowOff>
    </xdr:from>
    <xdr:to>
      <xdr:col>7</xdr:col>
      <xdr:colOff>1466850</xdr:colOff>
      <xdr:row>3</xdr:row>
      <xdr:rowOff>914401</xdr:rowOff>
    </xdr:to>
    <xdr:sp macro="" textlink="">
      <xdr:nvSpPr>
        <xdr:cNvPr id="10" name="Abgerundete rechteckige Legende 9"/>
        <xdr:cNvSpPr/>
      </xdr:nvSpPr>
      <xdr:spPr>
        <a:xfrm>
          <a:off x="3505200" y="2257425"/>
          <a:ext cx="1390650" cy="847726"/>
        </a:xfrm>
        <a:prstGeom prst="wedgeRoundRectCallout">
          <a:avLst>
            <a:gd name="adj1" fmla="val 33013"/>
            <a:gd name="adj2" fmla="val 74621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tx1"/>
              </a:solidFill>
            </a:rPr>
            <a:t>2a) Calculate</a:t>
          </a:r>
          <a:r>
            <a:rPr lang="de-CH" sz="1100" baseline="0">
              <a:solidFill>
                <a:schemeClr val="tx1"/>
              </a:solidFill>
            </a:rPr>
            <a:t> the  1-year forward rates</a:t>
          </a:r>
          <a:endParaRPr lang="de-CH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200025</xdr:colOff>
      <xdr:row>25</xdr:row>
      <xdr:rowOff>28576</xdr:rowOff>
    </xdr:from>
    <xdr:to>
      <xdr:col>6</xdr:col>
      <xdr:colOff>38100</xdr:colOff>
      <xdr:row>25</xdr:row>
      <xdr:rowOff>676275</xdr:rowOff>
    </xdr:to>
    <xdr:sp macro="" textlink="">
      <xdr:nvSpPr>
        <xdr:cNvPr id="11" name="Abgerundete rechteckige Legende 10"/>
        <xdr:cNvSpPr/>
      </xdr:nvSpPr>
      <xdr:spPr>
        <a:xfrm>
          <a:off x="4019550" y="5076826"/>
          <a:ext cx="1895475" cy="647699"/>
        </a:xfrm>
        <a:prstGeom prst="wedgeRoundRectCallout">
          <a:avLst>
            <a:gd name="adj1" fmla="val 33013"/>
            <a:gd name="adj2" fmla="val 74621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tx1"/>
              </a:solidFill>
            </a:rPr>
            <a:t>1b) work out the continuous compounding equivalent</a:t>
          </a:r>
        </a:p>
      </xdr:txBody>
    </xdr:sp>
    <xdr:clientData/>
  </xdr:twoCellAnchor>
  <xdr:twoCellAnchor>
    <xdr:from>
      <xdr:col>7</xdr:col>
      <xdr:colOff>104775</xdr:colOff>
      <xdr:row>25</xdr:row>
      <xdr:rowOff>28574</xdr:rowOff>
    </xdr:from>
    <xdr:to>
      <xdr:col>8</xdr:col>
      <xdr:colOff>9525</xdr:colOff>
      <xdr:row>25</xdr:row>
      <xdr:rowOff>676275</xdr:rowOff>
    </xdr:to>
    <xdr:sp macro="" textlink="">
      <xdr:nvSpPr>
        <xdr:cNvPr id="12" name="Abgerundete rechteckige Legende 11"/>
        <xdr:cNvSpPr/>
      </xdr:nvSpPr>
      <xdr:spPr>
        <a:xfrm>
          <a:off x="6115050" y="5076824"/>
          <a:ext cx="1390650" cy="647701"/>
        </a:xfrm>
        <a:prstGeom prst="wedgeRoundRectCallout">
          <a:avLst>
            <a:gd name="adj1" fmla="val 33013"/>
            <a:gd name="adj2" fmla="val 74621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tx1"/>
              </a:solidFill>
            </a:rPr>
            <a:t>2a) Calculate</a:t>
          </a:r>
          <a:r>
            <a:rPr lang="de-CH" sz="1100" baseline="0">
              <a:solidFill>
                <a:schemeClr val="tx1"/>
              </a:solidFill>
            </a:rPr>
            <a:t> the  1-year forward rates</a:t>
          </a:r>
          <a:endParaRPr lang="de-CH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95250</xdr:colOff>
      <xdr:row>24</xdr:row>
      <xdr:rowOff>123826</xdr:rowOff>
    </xdr:from>
    <xdr:to>
      <xdr:col>23</xdr:col>
      <xdr:colOff>238125</xdr:colOff>
      <xdr:row>24</xdr:row>
      <xdr:rowOff>581025</xdr:rowOff>
    </xdr:to>
    <xdr:sp macro="" textlink="">
      <xdr:nvSpPr>
        <xdr:cNvPr id="13" name="Abgerundetes Rechteck 12"/>
        <xdr:cNvSpPr/>
      </xdr:nvSpPr>
      <xdr:spPr>
        <a:xfrm>
          <a:off x="3524250" y="5238751"/>
          <a:ext cx="12782550" cy="457199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200" b="1">
              <a:solidFill>
                <a:schemeClr val="tx1"/>
              </a:solidFill>
            </a:rPr>
            <a:t>Calculations here</a:t>
          </a:r>
          <a:r>
            <a:rPr lang="de-CH" sz="1200" b="1" baseline="0">
              <a:solidFill>
                <a:schemeClr val="tx1"/>
              </a:solidFill>
            </a:rPr>
            <a:t> use continuous compounding</a:t>
          </a:r>
          <a:endParaRPr lang="de-CH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38099</xdr:colOff>
      <xdr:row>3</xdr:row>
      <xdr:rowOff>76200</xdr:rowOff>
    </xdr:from>
    <xdr:to>
      <xdr:col>11</xdr:col>
      <xdr:colOff>962024</xdr:colOff>
      <xdr:row>3</xdr:row>
      <xdr:rowOff>923926</xdr:rowOff>
    </xdr:to>
    <xdr:sp macro="" textlink="">
      <xdr:nvSpPr>
        <xdr:cNvPr id="14" name="Abgerundete rechteckige Legende 13"/>
        <xdr:cNvSpPr/>
      </xdr:nvSpPr>
      <xdr:spPr>
        <a:xfrm>
          <a:off x="5086349" y="2266950"/>
          <a:ext cx="2886075" cy="847726"/>
        </a:xfrm>
        <a:prstGeom prst="wedgeRoundRectCallout">
          <a:avLst>
            <a:gd name="adj1" fmla="val 2191"/>
            <a:gd name="adj2" fmla="val 58891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tx1"/>
              </a:solidFill>
            </a:rPr>
            <a:t>3a) Calculate</a:t>
          </a:r>
          <a:r>
            <a:rPr lang="de-CH" sz="1100" baseline="0">
              <a:solidFill>
                <a:schemeClr val="tx1"/>
              </a:solidFill>
            </a:rPr>
            <a:t> the  1-, 3- and 5-year forward  curves</a:t>
          </a:r>
          <a:endParaRPr lang="de-CH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28575</xdr:colOff>
      <xdr:row>25</xdr:row>
      <xdr:rowOff>38100</xdr:rowOff>
    </xdr:from>
    <xdr:to>
      <xdr:col>11</xdr:col>
      <xdr:colOff>847725</xdr:colOff>
      <xdr:row>25</xdr:row>
      <xdr:rowOff>685800</xdr:rowOff>
    </xdr:to>
    <xdr:sp macro="" textlink="">
      <xdr:nvSpPr>
        <xdr:cNvPr id="15" name="Abgerundete rechteckige Legende 14"/>
        <xdr:cNvSpPr/>
      </xdr:nvSpPr>
      <xdr:spPr>
        <a:xfrm>
          <a:off x="5076825" y="6877050"/>
          <a:ext cx="2781300" cy="647700"/>
        </a:xfrm>
        <a:prstGeom prst="wedgeRoundRectCallout">
          <a:avLst>
            <a:gd name="adj1" fmla="val 2191"/>
            <a:gd name="adj2" fmla="val 58891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de-CH" sz="1100">
              <a:solidFill>
                <a:schemeClr val="tx1"/>
              </a:solidFill>
              <a:latin typeface="+mn-lt"/>
              <a:ea typeface="+mn-ea"/>
              <a:cs typeface="+mn-cs"/>
            </a:rPr>
            <a:t>3a) Calculate the  1-, 3- and 5-year forward  curves</a:t>
          </a:r>
        </a:p>
      </xdr:txBody>
    </xdr:sp>
    <xdr:clientData/>
  </xdr:twoCellAnchor>
  <xdr:twoCellAnchor>
    <xdr:from>
      <xdr:col>13</xdr:col>
      <xdr:colOff>9524</xdr:colOff>
      <xdr:row>3</xdr:row>
      <xdr:rowOff>47625</xdr:rowOff>
    </xdr:from>
    <xdr:to>
      <xdr:col>13</xdr:col>
      <xdr:colOff>1457325</xdr:colOff>
      <xdr:row>3</xdr:row>
      <xdr:rowOff>923925</xdr:rowOff>
    </xdr:to>
    <xdr:sp macro="" textlink="">
      <xdr:nvSpPr>
        <xdr:cNvPr id="16" name="Abgerundete rechteckige Legende 15"/>
        <xdr:cNvSpPr/>
      </xdr:nvSpPr>
      <xdr:spPr>
        <a:xfrm>
          <a:off x="8143874" y="1171575"/>
          <a:ext cx="1447801" cy="876300"/>
        </a:xfrm>
        <a:prstGeom prst="wedgeRoundRectCallout">
          <a:avLst>
            <a:gd name="adj1" fmla="val 27014"/>
            <a:gd name="adj2" fmla="val 65567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tx1"/>
              </a:solidFill>
            </a:rPr>
            <a:t>4a) Calculate</a:t>
          </a:r>
          <a:r>
            <a:rPr lang="de-CH" sz="1100" baseline="0">
              <a:solidFill>
                <a:schemeClr val="tx1"/>
              </a:solidFill>
            </a:rPr>
            <a:t> the initial (today) price of 1-10- year zero bonds</a:t>
          </a:r>
          <a:endParaRPr lang="de-CH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0</xdr:colOff>
      <xdr:row>25</xdr:row>
      <xdr:rowOff>0</xdr:rowOff>
    </xdr:from>
    <xdr:to>
      <xdr:col>14</xdr:col>
      <xdr:colOff>1</xdr:colOff>
      <xdr:row>26</xdr:row>
      <xdr:rowOff>38100</xdr:rowOff>
    </xdr:to>
    <xdr:sp macro="" textlink="">
      <xdr:nvSpPr>
        <xdr:cNvPr id="17" name="Abgerundete rechteckige Legende 16"/>
        <xdr:cNvSpPr/>
      </xdr:nvSpPr>
      <xdr:spPr>
        <a:xfrm>
          <a:off x="8134350" y="5772150"/>
          <a:ext cx="1466851" cy="819150"/>
        </a:xfrm>
        <a:prstGeom prst="wedgeRoundRectCallout">
          <a:avLst>
            <a:gd name="adj1" fmla="val 34163"/>
            <a:gd name="adj2" fmla="val 74307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tx1"/>
              </a:solidFill>
            </a:rPr>
            <a:t>4b) Calculate</a:t>
          </a:r>
          <a:r>
            <a:rPr lang="de-CH" sz="1100" baseline="0">
              <a:solidFill>
                <a:schemeClr val="tx1"/>
              </a:solidFill>
            </a:rPr>
            <a:t> the initial (today) price of 1-10- year zero bonds</a:t>
          </a:r>
          <a:endParaRPr lang="de-CH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9525</xdr:colOff>
      <xdr:row>3</xdr:row>
      <xdr:rowOff>57150</xdr:rowOff>
    </xdr:from>
    <xdr:to>
      <xdr:col>17</xdr:col>
      <xdr:colOff>47626</xdr:colOff>
      <xdr:row>3</xdr:row>
      <xdr:rowOff>933450</xdr:rowOff>
    </xdr:to>
    <xdr:sp macro="" textlink="">
      <xdr:nvSpPr>
        <xdr:cNvPr id="18" name="Abgerundete rechteckige Legende 17"/>
        <xdr:cNvSpPr/>
      </xdr:nvSpPr>
      <xdr:spPr>
        <a:xfrm>
          <a:off x="9801225" y="1181100"/>
          <a:ext cx="1800226" cy="876300"/>
        </a:xfrm>
        <a:prstGeom prst="wedgeRoundRectCallout">
          <a:avLst>
            <a:gd name="adj1" fmla="val 4191"/>
            <a:gd name="adj2" fmla="val 69618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tx1"/>
              </a:solidFill>
            </a:rPr>
            <a:t>5a) Calculate </a:t>
          </a:r>
          <a:r>
            <a:rPr lang="de-CH" sz="1100" baseline="0">
              <a:solidFill>
                <a:schemeClr val="tx1"/>
              </a:solidFill>
            </a:rPr>
            <a:t> </a:t>
          </a:r>
          <a:r>
            <a:rPr lang="de-CH" sz="1100">
              <a:solidFill>
                <a:schemeClr val="tx1"/>
              </a:solidFill>
            </a:rPr>
            <a:t>the price and performance</a:t>
          </a:r>
          <a:r>
            <a:rPr lang="de-CH" sz="1100" baseline="0">
              <a:solidFill>
                <a:schemeClr val="tx1"/>
              </a:solidFill>
            </a:rPr>
            <a:t> of the zero bonds at T+1 if the curve is the forward curve</a:t>
          </a:r>
          <a:endParaRPr lang="de-CH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161924</xdr:colOff>
      <xdr:row>25</xdr:row>
      <xdr:rowOff>0</xdr:rowOff>
    </xdr:from>
    <xdr:to>
      <xdr:col>17</xdr:col>
      <xdr:colOff>0</xdr:colOff>
      <xdr:row>26</xdr:row>
      <xdr:rowOff>95250</xdr:rowOff>
    </xdr:to>
    <xdr:sp macro="" textlink="">
      <xdr:nvSpPr>
        <xdr:cNvPr id="19" name="Abgerundete rechteckige Legende 18"/>
        <xdr:cNvSpPr/>
      </xdr:nvSpPr>
      <xdr:spPr>
        <a:xfrm>
          <a:off x="9763124" y="5772150"/>
          <a:ext cx="1790701" cy="876300"/>
        </a:xfrm>
        <a:prstGeom prst="wedgeRoundRectCallout">
          <a:avLst>
            <a:gd name="adj1" fmla="val 13297"/>
            <a:gd name="adj2" fmla="val 70321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tx1"/>
              </a:solidFill>
            </a:rPr>
            <a:t>5b) Calculate </a:t>
          </a:r>
          <a:r>
            <a:rPr lang="de-CH" sz="1100" baseline="0">
              <a:solidFill>
                <a:schemeClr val="tx1"/>
              </a:solidFill>
            </a:rPr>
            <a:t> </a:t>
          </a:r>
          <a:r>
            <a:rPr lang="de-CH" sz="1100">
              <a:solidFill>
                <a:schemeClr val="tx1"/>
              </a:solidFill>
            </a:rPr>
            <a:t>the price and performance</a:t>
          </a:r>
          <a:r>
            <a:rPr lang="de-CH" sz="1100" baseline="0">
              <a:solidFill>
                <a:schemeClr val="tx1"/>
              </a:solidFill>
            </a:rPr>
            <a:t> of the zero bonds at T+1 if the curve is the forward curve</a:t>
          </a:r>
          <a:endParaRPr lang="de-CH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0</xdr:colOff>
      <xdr:row>3</xdr:row>
      <xdr:rowOff>57150</xdr:rowOff>
    </xdr:from>
    <xdr:to>
      <xdr:col>24</xdr:col>
      <xdr:colOff>47625</xdr:colOff>
      <xdr:row>3</xdr:row>
      <xdr:rowOff>952500</xdr:rowOff>
    </xdr:to>
    <xdr:sp macro="" textlink="">
      <xdr:nvSpPr>
        <xdr:cNvPr id="20" name="Abgerundete rechteckige Legende 19"/>
        <xdr:cNvSpPr/>
      </xdr:nvSpPr>
      <xdr:spPr>
        <a:xfrm>
          <a:off x="13563600" y="1181100"/>
          <a:ext cx="1181100" cy="895350"/>
        </a:xfrm>
        <a:prstGeom prst="wedgeRoundRectCallout">
          <a:avLst>
            <a:gd name="adj1" fmla="val 4191"/>
            <a:gd name="adj2" fmla="val 69618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tx1"/>
              </a:solidFill>
            </a:rPr>
            <a:t>7) Calculate the price of a 7-year bond with 2% coupon</a:t>
          </a:r>
        </a:p>
      </xdr:txBody>
    </xdr:sp>
    <xdr:clientData/>
  </xdr:twoCellAnchor>
  <xdr:twoCellAnchor>
    <xdr:from>
      <xdr:col>24</xdr:col>
      <xdr:colOff>114300</xdr:colOff>
      <xdr:row>3</xdr:row>
      <xdr:rowOff>57150</xdr:rowOff>
    </xdr:from>
    <xdr:to>
      <xdr:col>26</xdr:col>
      <xdr:colOff>47625</xdr:colOff>
      <xdr:row>3</xdr:row>
      <xdr:rowOff>952500</xdr:rowOff>
    </xdr:to>
    <xdr:sp macro="" textlink="">
      <xdr:nvSpPr>
        <xdr:cNvPr id="21" name="Abgerundete rechteckige Legende 20"/>
        <xdr:cNvSpPr/>
      </xdr:nvSpPr>
      <xdr:spPr>
        <a:xfrm>
          <a:off x="14811375" y="1181100"/>
          <a:ext cx="1152525" cy="895350"/>
        </a:xfrm>
        <a:prstGeom prst="wedgeRoundRectCallout">
          <a:avLst>
            <a:gd name="adj1" fmla="val 4191"/>
            <a:gd name="adj2" fmla="val 69618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tx1"/>
              </a:solidFill>
            </a:rPr>
            <a:t>8) Use goal seek to find the bond's yield</a:t>
          </a:r>
        </a:p>
      </xdr:txBody>
    </xdr:sp>
    <xdr:clientData/>
  </xdr:twoCellAnchor>
  <xdr:twoCellAnchor>
    <xdr:from>
      <xdr:col>17</xdr:col>
      <xdr:colOff>152400</xdr:colOff>
      <xdr:row>3</xdr:row>
      <xdr:rowOff>57150</xdr:rowOff>
    </xdr:from>
    <xdr:to>
      <xdr:col>20</xdr:col>
      <xdr:colOff>180976</xdr:colOff>
      <xdr:row>3</xdr:row>
      <xdr:rowOff>933450</xdr:rowOff>
    </xdr:to>
    <xdr:sp macro="" textlink="">
      <xdr:nvSpPr>
        <xdr:cNvPr id="22" name="Abgerundete rechteckige Legende 21"/>
        <xdr:cNvSpPr/>
      </xdr:nvSpPr>
      <xdr:spPr>
        <a:xfrm>
          <a:off x="11706225" y="1181100"/>
          <a:ext cx="1800226" cy="876300"/>
        </a:xfrm>
        <a:prstGeom prst="wedgeRoundRectCallout">
          <a:avLst>
            <a:gd name="adj1" fmla="val 4191"/>
            <a:gd name="adj2" fmla="val 69618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tx1"/>
              </a:solidFill>
            </a:rPr>
            <a:t>6a) Calculate </a:t>
          </a:r>
          <a:r>
            <a:rPr lang="de-CH" sz="1100" baseline="0">
              <a:solidFill>
                <a:schemeClr val="tx1"/>
              </a:solidFill>
            </a:rPr>
            <a:t> </a:t>
          </a:r>
          <a:r>
            <a:rPr lang="de-CH" sz="1100">
              <a:solidFill>
                <a:schemeClr val="tx1"/>
              </a:solidFill>
            </a:rPr>
            <a:t>the price and performance</a:t>
          </a:r>
          <a:r>
            <a:rPr lang="de-CH" sz="1100" baseline="0">
              <a:solidFill>
                <a:schemeClr val="tx1"/>
              </a:solidFill>
            </a:rPr>
            <a:t> of the zero bonds at T+1 if the curve remains unchanged</a:t>
          </a:r>
          <a:endParaRPr lang="de-CH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161925</xdr:colOff>
      <xdr:row>25</xdr:row>
      <xdr:rowOff>9525</xdr:rowOff>
    </xdr:from>
    <xdr:to>
      <xdr:col>20</xdr:col>
      <xdr:colOff>171450</xdr:colOff>
      <xdr:row>26</xdr:row>
      <xdr:rowOff>85725</xdr:rowOff>
    </xdr:to>
    <xdr:sp macro="" textlink="">
      <xdr:nvSpPr>
        <xdr:cNvPr id="23" name="Abgerundete rechteckige Legende 22"/>
        <xdr:cNvSpPr/>
      </xdr:nvSpPr>
      <xdr:spPr>
        <a:xfrm>
          <a:off x="11715750" y="5781675"/>
          <a:ext cx="1781175" cy="857250"/>
        </a:xfrm>
        <a:prstGeom prst="wedgeRoundRectCallout">
          <a:avLst>
            <a:gd name="adj1" fmla="val 4191"/>
            <a:gd name="adj2" fmla="val 69618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tx1"/>
              </a:solidFill>
            </a:rPr>
            <a:t>6b) Calculate </a:t>
          </a:r>
          <a:r>
            <a:rPr lang="de-CH" sz="1100" baseline="0">
              <a:solidFill>
                <a:schemeClr val="tx1"/>
              </a:solidFill>
            </a:rPr>
            <a:t> </a:t>
          </a:r>
          <a:r>
            <a:rPr lang="de-CH" sz="1100">
              <a:solidFill>
                <a:schemeClr val="tx1"/>
              </a:solidFill>
            </a:rPr>
            <a:t>the price and performance</a:t>
          </a:r>
          <a:r>
            <a:rPr lang="de-CH" sz="1100" baseline="0">
              <a:solidFill>
                <a:schemeClr val="tx1"/>
              </a:solidFill>
            </a:rPr>
            <a:t> of the zero bonds at T+1 if the curve remains unchanged</a:t>
          </a:r>
          <a:endParaRPr lang="de-CH" sz="1100">
            <a:solidFill>
              <a:schemeClr val="tx1"/>
            </a:solidFill>
          </a:endParaRPr>
        </a:p>
      </xdr:txBody>
    </xdr:sp>
    <xdr:clientData/>
  </xdr:twoCellAnchor>
  <xdr:twoCellAnchor>
    <xdr:from>
      <xdr:col>27</xdr:col>
      <xdr:colOff>38100</xdr:colOff>
      <xdr:row>3</xdr:row>
      <xdr:rowOff>57150</xdr:rowOff>
    </xdr:from>
    <xdr:to>
      <xdr:col>28</xdr:col>
      <xdr:colOff>923925</xdr:colOff>
      <xdr:row>3</xdr:row>
      <xdr:rowOff>952500</xdr:rowOff>
    </xdr:to>
    <xdr:sp macro="" textlink="">
      <xdr:nvSpPr>
        <xdr:cNvPr id="24" name="Abgerundete rechteckige Legende 23"/>
        <xdr:cNvSpPr/>
      </xdr:nvSpPr>
      <xdr:spPr>
        <a:xfrm>
          <a:off x="16144875" y="1181100"/>
          <a:ext cx="1323975" cy="895350"/>
        </a:xfrm>
        <a:prstGeom prst="wedgeRoundRectCallout">
          <a:avLst>
            <a:gd name="adj1" fmla="val 4191"/>
            <a:gd name="adj2" fmla="val 69618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tx1"/>
              </a:solidFill>
            </a:rPr>
            <a:t>9)</a:t>
          </a:r>
          <a:r>
            <a:rPr lang="de-CH" sz="1100" baseline="0">
              <a:solidFill>
                <a:schemeClr val="tx1"/>
              </a:solidFill>
            </a:rPr>
            <a:t> Calculate the  Macaulay and modified duration</a:t>
          </a:r>
        </a:p>
        <a:p>
          <a:pPr algn="l"/>
          <a:endParaRPr lang="de-CH" sz="1100">
            <a:solidFill>
              <a:schemeClr val="tx1"/>
            </a:solidFill>
          </a:endParaRPr>
        </a:p>
      </xdr:txBody>
    </xdr:sp>
    <xdr:clientData/>
  </xdr:twoCellAnchor>
  <xdr:twoCellAnchor>
    <xdr:from>
      <xdr:col>30</xdr:col>
      <xdr:colOff>114300</xdr:colOff>
      <xdr:row>3</xdr:row>
      <xdr:rowOff>47625</xdr:rowOff>
    </xdr:from>
    <xdr:to>
      <xdr:col>31</xdr:col>
      <xdr:colOff>885825</xdr:colOff>
      <xdr:row>3</xdr:row>
      <xdr:rowOff>942975</xdr:rowOff>
    </xdr:to>
    <xdr:sp macro="" textlink="">
      <xdr:nvSpPr>
        <xdr:cNvPr id="25" name="Abgerundete rechteckige Legende 24"/>
        <xdr:cNvSpPr/>
      </xdr:nvSpPr>
      <xdr:spPr>
        <a:xfrm>
          <a:off x="17611725" y="1171575"/>
          <a:ext cx="1162050" cy="895350"/>
        </a:xfrm>
        <a:prstGeom prst="wedgeRoundRectCallout">
          <a:avLst>
            <a:gd name="adj1" fmla="val 4191"/>
            <a:gd name="adj2" fmla="val 69618"/>
            <a:gd name="adj3" fmla="val 16667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 baseline="0">
              <a:solidFill>
                <a:schemeClr val="tx1"/>
              </a:solidFill>
            </a:rPr>
            <a:t>Estimate the effect of a positive yield shift by 1%</a:t>
          </a:r>
        </a:p>
        <a:p>
          <a:pPr algn="l"/>
          <a:endParaRPr lang="de-CH" sz="1100">
            <a:solidFill>
              <a:schemeClr val="tx1"/>
            </a:solidFill>
          </a:endParaRPr>
        </a:p>
      </xdr:txBody>
    </xdr:sp>
    <xdr:clientData/>
  </xdr:twoCellAnchor>
  <xdr:twoCellAnchor>
    <xdr:from>
      <xdr:col>33</xdr:col>
      <xdr:colOff>66675</xdr:colOff>
      <xdr:row>3</xdr:row>
      <xdr:rowOff>47625</xdr:rowOff>
    </xdr:from>
    <xdr:to>
      <xdr:col>34</xdr:col>
      <xdr:colOff>971550</xdr:colOff>
      <xdr:row>3</xdr:row>
      <xdr:rowOff>942975</xdr:rowOff>
    </xdr:to>
    <xdr:sp macro="" textlink="">
      <xdr:nvSpPr>
        <xdr:cNvPr id="26" name="Abgerundete rechteckige Legende 25"/>
        <xdr:cNvSpPr/>
      </xdr:nvSpPr>
      <xdr:spPr>
        <a:xfrm>
          <a:off x="19069050" y="1171575"/>
          <a:ext cx="1181100" cy="895350"/>
        </a:xfrm>
        <a:prstGeom prst="wedgeRoundRectCallout">
          <a:avLst>
            <a:gd name="adj1" fmla="val 4191"/>
            <a:gd name="adj2" fmla="val 69618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tx1"/>
              </a:solidFill>
            </a:rPr>
            <a:t>10)</a:t>
          </a:r>
          <a:r>
            <a:rPr lang="de-CH" sz="1100" baseline="0">
              <a:solidFill>
                <a:schemeClr val="tx1"/>
              </a:solidFill>
            </a:rPr>
            <a:t> Reprice the bond after a positive yield shift by 1%</a:t>
          </a:r>
          <a:endParaRPr lang="de-CH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I145"/>
  <sheetViews>
    <sheetView topLeftCell="B2" zoomScaleNormal="100" workbookViewId="0">
      <pane xSplit="2" ySplit="1" topLeftCell="D3" activePane="bottomRight" state="frozen"/>
      <selection activeCell="C2" sqref="C2"/>
      <selection pane="topRight" activeCell="D2" sqref="D2"/>
      <selection pane="bottomLeft" activeCell="C4" sqref="C4"/>
      <selection pane="bottomRight" activeCell="D22" sqref="D22"/>
    </sheetView>
  </sheetViews>
  <sheetFormatPr baseColWidth="10" defaultColWidth="11.44140625" defaultRowHeight="12.75" x14ac:dyDescent="0.2"/>
  <cols>
    <col min="1" max="1" width="22.5546875" style="46" hidden="1" customWidth="1"/>
    <col min="2" max="2" width="27.33203125" style="46" hidden="1" customWidth="1"/>
    <col min="3" max="3" width="6.21875" style="46" customWidth="1"/>
    <col min="4" max="4" width="8.21875" style="47" customWidth="1"/>
    <col min="5" max="5" width="2.6640625" style="47" customWidth="1"/>
    <col min="6" max="6" width="21.33203125" style="47" customWidth="1"/>
    <col min="7" max="7" width="1.5546875" style="48" customWidth="1"/>
    <col min="8" max="8" width="17.33203125" style="47" customWidth="1"/>
    <col min="9" max="9" width="1.5546875" style="47" customWidth="1"/>
    <col min="10" max="11" width="11.44140625" style="46"/>
    <col min="12" max="12" width="11.44140625" style="46" customWidth="1"/>
    <col min="13" max="13" width="1.6640625" style="46" customWidth="1"/>
    <col min="14" max="14" width="17.109375" style="46" customWidth="1"/>
    <col min="15" max="15" width="2.21875" style="46" customWidth="1"/>
    <col min="16" max="16" width="11.33203125" style="46" customWidth="1"/>
    <col min="17" max="17" width="9.21875" style="46" customWidth="1"/>
    <col min="18" max="18" width="2.21875" style="46" customWidth="1"/>
    <col min="19" max="20" width="9.21875" style="46" customWidth="1"/>
    <col min="21" max="21" width="2.77734375" style="46" customWidth="1"/>
    <col min="22" max="22" width="2.88671875" style="46" customWidth="1"/>
    <col min="23" max="23" width="9" style="46" customWidth="1"/>
    <col min="24" max="24" width="1.33203125" style="46" customWidth="1"/>
    <col min="25" max="25" width="2.77734375" style="46" customWidth="1"/>
    <col min="26" max="26" width="11.44140625" style="46"/>
    <col min="27" max="27" width="2.21875" style="46" customWidth="1"/>
    <col min="28" max="28" width="3.21875" style="46" customWidth="1"/>
    <col min="29" max="29" width="11.44140625" style="46" customWidth="1"/>
    <col min="30" max="30" width="1.5546875" style="46" customWidth="1"/>
    <col min="31" max="31" width="4.5546875" style="46" customWidth="1"/>
    <col min="32" max="32" width="11.44140625" style="46"/>
    <col min="33" max="33" width="1.5546875" style="46" customWidth="1"/>
    <col min="34" max="34" width="3.21875" style="46" customWidth="1"/>
    <col min="35" max="35" width="11.44140625" style="46" customWidth="1"/>
    <col min="36" max="16384" width="11.44140625" style="46"/>
  </cols>
  <sheetData>
    <row r="1" spans="1:35" ht="36.75" customHeight="1" x14ac:dyDescent="0.2"/>
    <row r="2" spans="1:35" ht="15" customHeight="1" x14ac:dyDescent="0.2">
      <c r="A2" s="49" t="s">
        <v>19</v>
      </c>
      <c r="B2" s="50" t="s">
        <v>21</v>
      </c>
      <c r="C2" s="51" t="s">
        <v>0</v>
      </c>
      <c r="D2" s="15" t="s">
        <v>39</v>
      </c>
      <c r="E2" s="15"/>
      <c r="F2" s="15" t="s">
        <v>40</v>
      </c>
      <c r="G2" s="52"/>
      <c r="H2" s="15" t="s">
        <v>22</v>
      </c>
      <c r="I2" s="15"/>
      <c r="J2" s="53" t="s">
        <v>13</v>
      </c>
      <c r="K2" s="53" t="s">
        <v>14</v>
      </c>
      <c r="L2" s="53" t="s">
        <v>15</v>
      </c>
      <c r="N2" s="53" t="s">
        <v>41</v>
      </c>
      <c r="P2" s="46" t="s">
        <v>42</v>
      </c>
      <c r="Q2" s="46" t="s">
        <v>23</v>
      </c>
      <c r="V2" s="46" t="s">
        <v>24</v>
      </c>
      <c r="W2" s="53" t="s">
        <v>41</v>
      </c>
      <c r="Z2" s="53" t="s">
        <v>41</v>
      </c>
      <c r="AC2" s="54" t="s">
        <v>43</v>
      </c>
    </row>
    <row r="3" spans="1:35" ht="36.75" customHeight="1" x14ac:dyDescent="0.2">
      <c r="A3" s="49"/>
      <c r="B3" s="50"/>
      <c r="C3" s="51"/>
      <c r="D3" s="15"/>
      <c r="E3" s="15"/>
      <c r="F3" s="15"/>
      <c r="G3" s="52"/>
      <c r="H3" s="15"/>
      <c r="I3" s="15"/>
      <c r="J3" s="53"/>
      <c r="K3" s="53"/>
      <c r="L3" s="53"/>
    </row>
    <row r="4" spans="1:35" ht="89.25" customHeight="1" x14ac:dyDescent="0.2">
      <c r="A4" s="49"/>
      <c r="B4" s="50"/>
      <c r="C4" s="51"/>
      <c r="D4" s="15"/>
      <c r="E4" s="15"/>
      <c r="F4" s="15"/>
      <c r="G4" s="52"/>
      <c r="H4" s="15"/>
      <c r="I4" s="15"/>
      <c r="J4" s="53"/>
      <c r="K4" s="53"/>
      <c r="L4" s="53"/>
    </row>
    <row r="5" spans="1:35" ht="11.25" customHeight="1" x14ac:dyDescent="0.2">
      <c r="A5" s="46" t="s">
        <v>1</v>
      </c>
      <c r="B5" s="15">
        <f>_xll.BDP(A5,"PX_LAST")</f>
        <v>1.0269999999999999</v>
      </c>
      <c r="C5" s="49">
        <v>1</v>
      </c>
      <c r="D5" s="55">
        <v>1.027E-2</v>
      </c>
      <c r="E5" s="15"/>
      <c r="F5" s="56">
        <f>D5</f>
        <v>1.027E-2</v>
      </c>
      <c r="G5" s="57"/>
      <c r="H5" s="56">
        <f>F5</f>
        <v>1.027E-2</v>
      </c>
      <c r="I5" s="15"/>
      <c r="J5" s="58">
        <f>H6</f>
        <v>0</v>
      </c>
      <c r="K5" s="58">
        <f>H8</f>
        <v>0</v>
      </c>
      <c r="L5" s="58">
        <f>H10</f>
        <v>0</v>
      </c>
      <c r="N5" s="59"/>
      <c r="P5" s="60"/>
      <c r="Q5" s="61"/>
      <c r="S5" s="60"/>
      <c r="T5" s="61"/>
      <c r="V5" s="46">
        <v>2</v>
      </c>
      <c r="W5" s="60">
        <f>V5/(1+F5)^C5</f>
        <v>1.9796688014095243</v>
      </c>
      <c r="Z5" s="46">
        <f t="shared" ref="Z5:Z11" si="0">V5/(1+yield_0)^C5</f>
        <v>1.9607843137254901</v>
      </c>
      <c r="AC5" s="60">
        <f>Z5*C5</f>
        <v>1.9607843137254901</v>
      </c>
      <c r="AE5" s="62"/>
      <c r="AI5" s="46">
        <f t="shared" ref="AI5:AI11" si="1">V5/(1+yield_0+1%)^C5</f>
        <v>1.941747572815534</v>
      </c>
    </row>
    <row r="6" spans="1:35" ht="11.25" customHeight="1" x14ac:dyDescent="0.2">
      <c r="A6" s="46" t="s">
        <v>2</v>
      </c>
      <c r="B6" s="15">
        <f>_xll.BDP(A6,"PX_LAST")</f>
        <v>1.2030000000000001</v>
      </c>
      <c r="C6" s="49">
        <v>2</v>
      </c>
      <c r="D6" s="55">
        <v>1.2030000000000001E-2</v>
      </c>
      <c r="E6" s="15"/>
      <c r="F6" s="56"/>
      <c r="G6" s="57"/>
      <c r="H6" s="56"/>
      <c r="I6" s="15"/>
      <c r="J6" s="58"/>
      <c r="K6" s="58"/>
      <c r="L6" s="58"/>
      <c r="N6" s="59"/>
      <c r="P6" s="60"/>
      <c r="Q6" s="61"/>
      <c r="R6" s="63"/>
      <c r="S6" s="64"/>
      <c r="T6" s="61"/>
      <c r="V6" s="46">
        <v>2</v>
      </c>
      <c r="W6" s="60"/>
      <c r="Z6" s="46">
        <f t="shared" si="0"/>
        <v>1.9223375624759709</v>
      </c>
      <c r="AC6" s="60">
        <f t="shared" ref="AC6:AC11" si="2">Z6*C6</f>
        <v>3.8446751249519417</v>
      </c>
      <c r="AE6" s="62"/>
      <c r="AI6" s="46">
        <f t="shared" si="1"/>
        <v>1.8851918182675087</v>
      </c>
    </row>
    <row r="7" spans="1:35" ht="11.25" customHeight="1" x14ac:dyDescent="0.2">
      <c r="A7" s="46" t="s">
        <v>3</v>
      </c>
      <c r="B7" s="15">
        <f>_xll.BDP(A7,"PX_LAST")</f>
        <v>1.1970000000000001</v>
      </c>
      <c r="C7" s="49">
        <v>3</v>
      </c>
      <c r="D7" s="55">
        <v>1.1970000000000001E-2</v>
      </c>
      <c r="E7" s="15"/>
      <c r="F7" s="56"/>
      <c r="G7" s="57"/>
      <c r="H7" s="56"/>
      <c r="I7" s="15"/>
      <c r="J7" s="58"/>
      <c r="K7" s="58"/>
      <c r="L7" s="58"/>
      <c r="N7" s="59"/>
      <c r="P7" s="60"/>
      <c r="Q7" s="61"/>
      <c r="R7" s="63"/>
      <c r="S7" s="64"/>
      <c r="T7" s="61"/>
      <c r="V7" s="46">
        <v>2</v>
      </c>
      <c r="W7" s="60"/>
      <c r="Z7" s="46">
        <f t="shared" si="0"/>
        <v>1.8846446690940892</v>
      </c>
      <c r="AC7" s="60">
        <f t="shared" si="2"/>
        <v>5.6539340072822677</v>
      </c>
      <c r="AE7" s="62"/>
      <c r="AI7" s="46">
        <f t="shared" si="1"/>
        <v>1.8302833187063192</v>
      </c>
    </row>
    <row r="8" spans="1:35" ht="11.25" customHeight="1" x14ac:dyDescent="0.2">
      <c r="A8" s="46" t="s">
        <v>4</v>
      </c>
      <c r="B8" s="15">
        <f>_xll.BDP(A8,"PX_LAST")</f>
        <v>1.21</v>
      </c>
      <c r="C8" s="49">
        <v>4</v>
      </c>
      <c r="D8" s="55">
        <v>1.21E-2</v>
      </c>
      <c r="E8" s="15"/>
      <c r="F8" s="56"/>
      <c r="G8" s="57"/>
      <c r="H8" s="56"/>
      <c r="I8" s="15"/>
      <c r="J8" s="58"/>
      <c r="K8" s="58"/>
      <c r="L8" s="58"/>
      <c r="N8" s="59"/>
      <c r="P8" s="60"/>
      <c r="Q8" s="61"/>
      <c r="R8" s="63"/>
      <c r="S8" s="64"/>
      <c r="T8" s="61"/>
      <c r="V8" s="46">
        <v>2</v>
      </c>
      <c r="W8" s="60"/>
      <c r="Z8" s="46">
        <f t="shared" si="0"/>
        <v>1.8476908520530284</v>
      </c>
      <c r="AC8" s="60">
        <f t="shared" si="2"/>
        <v>7.3907634082121136</v>
      </c>
      <c r="AE8" s="62"/>
      <c r="AI8" s="46">
        <f t="shared" si="1"/>
        <v>1.776974095831378</v>
      </c>
    </row>
    <row r="9" spans="1:35" ht="11.25" customHeight="1" x14ac:dyDescent="0.2">
      <c r="A9" s="46" t="s">
        <v>5</v>
      </c>
      <c r="B9" s="15">
        <f>_xll.BDP(A9,"PX_LAST")</f>
        <v>1.244</v>
      </c>
      <c r="C9" s="49">
        <v>5</v>
      </c>
      <c r="D9" s="55">
        <v>1.244E-2</v>
      </c>
      <c r="E9" s="15"/>
      <c r="F9" s="56"/>
      <c r="G9" s="57"/>
      <c r="H9" s="56"/>
      <c r="I9" s="15"/>
      <c r="J9" s="58"/>
      <c r="K9" s="58"/>
      <c r="L9" s="58"/>
      <c r="N9" s="59">
        <f t="shared" ref="N9" si="3">100/(1+F9)^C9</f>
        <v>100</v>
      </c>
      <c r="P9" s="60">
        <f t="shared" ref="P9" si="4">100/(1+J8)^(C9-1)</f>
        <v>100</v>
      </c>
      <c r="Q9" s="61">
        <f t="shared" ref="Q9" si="5">P9/N9-1</f>
        <v>0</v>
      </c>
      <c r="R9" s="63"/>
      <c r="S9" s="64">
        <f t="shared" ref="S9" si="6">100/(1+F8)^C8</f>
        <v>100</v>
      </c>
      <c r="T9" s="61">
        <f t="shared" ref="T9" si="7">S9/N9-1</f>
        <v>0</v>
      </c>
      <c r="V9" s="46">
        <v>2</v>
      </c>
      <c r="W9" s="60"/>
      <c r="Z9" s="46">
        <f t="shared" si="0"/>
        <v>1.8114616196598319</v>
      </c>
      <c r="AC9" s="60">
        <f t="shared" si="2"/>
        <v>9.0573080982991598</v>
      </c>
      <c r="AE9" s="62"/>
      <c r="AI9" s="46">
        <f t="shared" si="1"/>
        <v>1.7252175687683282</v>
      </c>
    </row>
    <row r="10" spans="1:35" ht="11.25" customHeight="1" x14ac:dyDescent="0.2">
      <c r="A10" s="46" t="s">
        <v>6</v>
      </c>
      <c r="B10" s="15">
        <f>_xll.BDP(A10,"PX_LAST")</f>
        <v>1.2849999999999999</v>
      </c>
      <c r="C10" s="49">
        <v>6</v>
      </c>
      <c r="D10" s="55">
        <v>1.2849999999999999E-2</v>
      </c>
      <c r="E10" s="15"/>
      <c r="F10" s="56"/>
      <c r="G10" s="57"/>
      <c r="H10" s="56"/>
      <c r="I10" s="15"/>
      <c r="J10" s="58">
        <f t="array" ref="J10">PRODUCT(1+H$6:H11)^(1/C10)-1</f>
        <v>0</v>
      </c>
      <c r="K10" s="58">
        <f t="array" ref="K10">PRODUCT(1+H$8:H13)^(1/$C10)-1</f>
        <v>0</v>
      </c>
      <c r="L10" s="58">
        <f t="array" ref="L10">PRODUCT(1+H$10:H15)^(1/$C10)-1</f>
        <v>0</v>
      </c>
      <c r="N10" s="59"/>
      <c r="P10" s="60"/>
      <c r="Q10" s="61"/>
      <c r="R10" s="63"/>
      <c r="S10" s="64"/>
      <c r="T10" s="61"/>
      <c r="V10" s="46">
        <v>2</v>
      </c>
      <c r="W10" s="60"/>
      <c r="Z10" s="46">
        <f t="shared" si="0"/>
        <v>1.775942764372384</v>
      </c>
      <c r="AC10" s="60">
        <f t="shared" si="2"/>
        <v>10.655656586234304</v>
      </c>
      <c r="AE10" s="46" t="s">
        <v>44</v>
      </c>
      <c r="AF10" s="65">
        <v>0.01</v>
      </c>
      <c r="AI10" s="46">
        <f t="shared" si="1"/>
        <v>1.6749685133673089</v>
      </c>
    </row>
    <row r="11" spans="1:35" ht="11.25" customHeight="1" x14ac:dyDescent="0.2">
      <c r="A11" s="46" t="s">
        <v>7</v>
      </c>
      <c r="B11" s="15">
        <f>_xll.BDP(A11,"PX_LAST")</f>
        <v>1.34</v>
      </c>
      <c r="C11" s="49">
        <v>7</v>
      </c>
      <c r="D11" s="55">
        <v>1.34E-2</v>
      </c>
      <c r="E11" s="15"/>
      <c r="F11" s="56"/>
      <c r="G11" s="57"/>
      <c r="H11" s="56"/>
      <c r="I11" s="15"/>
      <c r="J11" s="58"/>
      <c r="K11" s="58"/>
      <c r="L11" s="58"/>
      <c r="N11" s="59"/>
      <c r="P11" s="60"/>
      <c r="Q11" s="61"/>
      <c r="R11" s="63"/>
      <c r="S11" s="64"/>
      <c r="T11" s="61"/>
      <c r="V11" s="46">
        <v>102</v>
      </c>
      <c r="W11" s="60"/>
      <c r="Z11" s="46">
        <f t="shared" si="0"/>
        <v>88.797138218619224</v>
      </c>
      <c r="AC11" s="60">
        <f t="shared" si="2"/>
        <v>621.57996753033456</v>
      </c>
      <c r="AE11" s="66" t="s">
        <v>45</v>
      </c>
      <c r="AF11" s="67">
        <f>-AF10*AC17</f>
        <v>0</v>
      </c>
      <c r="AI11" s="46">
        <f t="shared" si="1"/>
        <v>82.935334157022083</v>
      </c>
    </row>
    <row r="12" spans="1:35" ht="11.25" customHeight="1" x14ac:dyDescent="0.2">
      <c r="A12" s="46" t="s">
        <v>8</v>
      </c>
      <c r="B12" s="15">
        <f>_xll.BDP(A12,"PX_LAST")</f>
        <v>1.397</v>
      </c>
      <c r="C12" s="49">
        <v>8</v>
      </c>
      <c r="D12" s="55">
        <v>1.397E-2</v>
      </c>
      <c r="E12" s="15"/>
      <c r="F12" s="56"/>
      <c r="G12" s="57"/>
      <c r="H12" s="56">
        <f t="shared" ref="H12" si="8">((1+F12)^C12)/((1+F11)^C11)-1</f>
        <v>0</v>
      </c>
      <c r="I12" s="15"/>
      <c r="J12" s="58"/>
      <c r="K12" s="58"/>
      <c r="L12" s="58"/>
      <c r="N12" s="59"/>
      <c r="P12" s="60"/>
      <c r="Q12" s="61"/>
      <c r="R12" s="63"/>
      <c r="S12" s="64"/>
      <c r="T12" s="61"/>
      <c r="W12" s="60"/>
      <c r="AG12" s="65"/>
    </row>
    <row r="13" spans="1:35" ht="11.25" customHeight="1" x14ac:dyDescent="0.2">
      <c r="A13" s="46" t="s">
        <v>9</v>
      </c>
      <c r="B13" s="15">
        <f>_xll.BDP(A13,"PX_LAST")</f>
        <v>1.4550000000000001</v>
      </c>
      <c r="C13" s="49">
        <v>9</v>
      </c>
      <c r="D13" s="55">
        <v>1.455E-2</v>
      </c>
      <c r="E13" s="15"/>
      <c r="F13" s="56"/>
      <c r="G13" s="57"/>
      <c r="H13" s="56"/>
      <c r="I13" s="15"/>
      <c r="J13" s="58"/>
      <c r="K13" s="58"/>
      <c r="L13" s="58"/>
      <c r="N13" s="59"/>
      <c r="P13" s="60"/>
      <c r="Q13" s="61"/>
      <c r="R13" s="63"/>
      <c r="S13" s="64"/>
      <c r="T13" s="61"/>
      <c r="AG13" s="67"/>
    </row>
    <row r="14" spans="1:35" ht="11.25" customHeight="1" x14ac:dyDescent="0.2">
      <c r="A14" s="46" t="s">
        <v>10</v>
      </c>
      <c r="B14" s="15">
        <f>_xll.BDP(A14,"PX_LAST")</f>
        <v>1.5049999999999999</v>
      </c>
      <c r="C14" s="49">
        <v>10</v>
      </c>
      <c r="D14" s="55">
        <v>1.5049999999999999E-2</v>
      </c>
      <c r="E14" s="15"/>
      <c r="F14" s="56"/>
      <c r="G14" s="57"/>
      <c r="H14" s="56"/>
      <c r="I14" s="15"/>
      <c r="J14" s="58"/>
      <c r="K14" s="58"/>
      <c r="L14" s="58"/>
      <c r="N14" s="59"/>
      <c r="P14" s="60"/>
      <c r="Q14" s="61"/>
      <c r="R14" s="63"/>
      <c r="S14" s="64"/>
      <c r="T14" s="61"/>
      <c r="V14" s="68" t="s">
        <v>38</v>
      </c>
      <c r="W14" s="60">
        <f>SUM(W5:W11)</f>
        <v>1.9796688014095243</v>
      </c>
      <c r="Y14" s="68" t="s">
        <v>38</v>
      </c>
      <c r="Z14" s="62">
        <f>SUM(Z5:Z11)</f>
        <v>100.00000000000001</v>
      </c>
      <c r="AB14" s="69" t="s">
        <v>25</v>
      </c>
      <c r="AC14" s="46">
        <f>SUM(AC5:AC11)</f>
        <v>660.14308906903989</v>
      </c>
      <c r="AE14" s="46" t="s">
        <v>37</v>
      </c>
      <c r="AF14" s="46">
        <f>(1-1%*AC17)*Z14</f>
        <v>100.00000000000001</v>
      </c>
      <c r="AH14" s="46" t="s">
        <v>37</v>
      </c>
      <c r="AI14" s="62">
        <f>SUM(AI5:AI11)</f>
        <v>93.76971704477846</v>
      </c>
    </row>
    <row r="15" spans="1:35" ht="11.25" customHeight="1" x14ac:dyDescent="0.2">
      <c r="A15" s="70" t="s">
        <v>20</v>
      </c>
      <c r="B15" s="15">
        <f>(4*B14+1*B19)/5</f>
        <v>1.5373999999999999</v>
      </c>
      <c r="C15" s="49">
        <v>11</v>
      </c>
      <c r="D15" s="55">
        <v>1.5373999999999999E-2</v>
      </c>
      <c r="E15" s="15"/>
      <c r="F15" s="56">
        <f t="array" ref="F15">(((1+D15)/(1-SUM(D15*1/(1+(F$5:$F14))^(C$5:$C14))))^(1/C15)-1)</f>
        <v>1.6683180492264693E-2</v>
      </c>
      <c r="G15" s="57"/>
      <c r="H15" s="56"/>
      <c r="I15" s="15"/>
      <c r="J15" s="71"/>
      <c r="K15" s="71"/>
      <c r="L15" s="71"/>
      <c r="Y15" s="46" t="s">
        <v>27</v>
      </c>
      <c r="Z15" s="46">
        <f>Z14-W14</f>
        <v>98.020331198590483</v>
      </c>
      <c r="AB15" s="46" t="s">
        <v>28</v>
      </c>
      <c r="AC15" s="60">
        <f>AC14/Z14</f>
        <v>6.6014308906903976</v>
      </c>
    </row>
    <row r="16" spans="1:35" ht="11.25" customHeight="1" x14ac:dyDescent="0.2">
      <c r="A16" s="70"/>
      <c r="B16" s="15">
        <f>(3*B14+2*B19)/5</f>
        <v>1.5698000000000001</v>
      </c>
      <c r="C16" s="49">
        <v>12</v>
      </c>
      <c r="D16" s="55">
        <v>1.5698E-2</v>
      </c>
      <c r="E16" s="15"/>
      <c r="F16" s="56"/>
      <c r="G16" s="57"/>
      <c r="H16" s="56"/>
      <c r="I16" s="15"/>
      <c r="J16" s="71"/>
      <c r="K16" s="71"/>
      <c r="L16" s="71"/>
    </row>
    <row r="17" spans="1:29" ht="11.25" customHeight="1" x14ac:dyDescent="0.2">
      <c r="A17" s="70"/>
      <c r="B17" s="15">
        <f>(2*B14+3*B19)/5</f>
        <v>1.6021999999999998</v>
      </c>
      <c r="C17" s="49">
        <v>13</v>
      </c>
      <c r="D17" s="55">
        <v>1.6021999999999998E-2</v>
      </c>
      <c r="E17" s="15"/>
      <c r="F17" s="56"/>
      <c r="G17" s="57"/>
      <c r="H17" s="56"/>
      <c r="I17" s="15"/>
      <c r="J17" s="71"/>
      <c r="K17" s="71"/>
      <c r="L17" s="71"/>
      <c r="Y17" s="46" t="s">
        <v>26</v>
      </c>
      <c r="Z17" s="72">
        <v>0.02</v>
      </c>
      <c r="AB17" s="46" t="s">
        <v>29</v>
      </c>
      <c r="AC17" s="60"/>
    </row>
    <row r="18" spans="1:29" ht="11.25" customHeight="1" x14ac:dyDescent="0.2">
      <c r="A18" s="70"/>
      <c r="B18" s="15">
        <f>(1*B14+4*B19)/5</f>
        <v>1.6346000000000001</v>
      </c>
      <c r="C18" s="49">
        <v>14</v>
      </c>
      <c r="D18" s="55">
        <v>1.6345999999999999E-2</v>
      </c>
      <c r="E18" s="15"/>
      <c r="F18" s="56"/>
      <c r="G18" s="57"/>
      <c r="H18" s="56"/>
      <c r="I18" s="15"/>
      <c r="J18" s="71"/>
      <c r="K18" s="71"/>
      <c r="L18" s="71"/>
    </row>
    <row r="19" spans="1:29" ht="11.25" customHeight="1" x14ac:dyDescent="0.2">
      <c r="A19" s="46" t="s">
        <v>11</v>
      </c>
      <c r="B19" s="15">
        <f>_xll.BDP(A19,"PX_LAST")</f>
        <v>1.667</v>
      </c>
      <c r="C19" s="49">
        <v>15</v>
      </c>
      <c r="D19" s="55">
        <v>1.6670000000000001E-2</v>
      </c>
      <c r="E19" s="15"/>
      <c r="F19" s="56"/>
      <c r="G19" s="57"/>
      <c r="H19" s="56"/>
      <c r="I19" s="15"/>
      <c r="J19" s="71"/>
      <c r="K19" s="71"/>
      <c r="L19" s="71"/>
    </row>
    <row r="20" spans="1:29" ht="11.25" customHeight="1" x14ac:dyDescent="0.2">
      <c r="A20" s="70" t="s">
        <v>20</v>
      </c>
      <c r="B20" s="15">
        <f>(4*B19+1*B24)/5</f>
        <v>1.6819999999999999</v>
      </c>
      <c r="C20" s="49">
        <v>16</v>
      </c>
      <c r="D20" s="55">
        <v>1.6819999999999998E-2</v>
      </c>
      <c r="E20" s="15"/>
      <c r="F20" s="56"/>
      <c r="G20" s="57"/>
      <c r="H20" s="56"/>
      <c r="I20" s="15"/>
      <c r="J20" s="71"/>
      <c r="K20" s="71"/>
      <c r="L20" s="71"/>
    </row>
    <row r="21" spans="1:29" ht="11.25" customHeight="1" x14ac:dyDescent="0.2">
      <c r="A21" s="70"/>
      <c r="B21" s="15">
        <f>(3*B19+2*B24)/5</f>
        <v>1.6969999999999998</v>
      </c>
      <c r="C21" s="49">
        <v>17</v>
      </c>
      <c r="D21" s="55">
        <v>1.6969999999999999E-2</v>
      </c>
      <c r="E21" s="15"/>
      <c r="F21" s="56"/>
      <c r="G21" s="57"/>
      <c r="H21" s="56"/>
      <c r="I21" s="15"/>
      <c r="J21" s="71"/>
      <c r="K21" s="71"/>
      <c r="L21" s="71"/>
    </row>
    <row r="22" spans="1:29" ht="11.25" customHeight="1" x14ac:dyDescent="0.2">
      <c r="A22" s="70"/>
      <c r="B22" s="15">
        <f>(2*B19+3*B24)/5</f>
        <v>1.7120000000000002</v>
      </c>
      <c r="C22" s="49">
        <v>18</v>
      </c>
      <c r="D22" s="55">
        <v>1.7120000000000003E-2</v>
      </c>
      <c r="E22" s="15"/>
      <c r="F22" s="56"/>
      <c r="G22" s="57"/>
      <c r="H22" s="56"/>
      <c r="I22" s="15"/>
      <c r="J22" s="71"/>
      <c r="K22" s="71"/>
      <c r="L22" s="71"/>
    </row>
    <row r="23" spans="1:29" ht="11.25" customHeight="1" x14ac:dyDescent="0.2">
      <c r="A23" s="70"/>
      <c r="B23" s="15">
        <f>(1*B19+4*B24)/5</f>
        <v>1.7269999999999999</v>
      </c>
      <c r="C23" s="49">
        <v>19</v>
      </c>
      <c r="D23" s="55">
        <v>1.7269999999999997E-2</v>
      </c>
      <c r="E23" s="15"/>
      <c r="F23" s="56"/>
      <c r="G23" s="57"/>
      <c r="H23" s="56"/>
      <c r="I23" s="15"/>
      <c r="J23" s="71"/>
      <c r="K23" s="71"/>
      <c r="L23" s="71"/>
    </row>
    <row r="24" spans="1:29" ht="11.25" customHeight="1" x14ac:dyDescent="0.2">
      <c r="A24" s="46" t="s">
        <v>12</v>
      </c>
      <c r="B24" s="15">
        <f>_xll.BDP(A24,"PX_LAST")</f>
        <v>1.742</v>
      </c>
      <c r="C24" s="49">
        <v>20</v>
      </c>
      <c r="D24" s="55">
        <v>1.7420000000000001E-2</v>
      </c>
      <c r="E24" s="15"/>
      <c r="F24" s="56">
        <f t="array" ref="F24">(((1+D24)/(1-SUM(D24*1/(1+(F$5:$F23))^(C$5:$C23))))^(1/C24)-1)</f>
        <v>2.0947607219867548E-2</v>
      </c>
      <c r="G24" s="57"/>
      <c r="H24" s="56"/>
      <c r="I24" s="15"/>
    </row>
    <row r="25" spans="1:29" ht="51.75" customHeight="1" x14ac:dyDescent="0.2"/>
    <row r="26" spans="1:29" ht="66" customHeight="1" x14ac:dyDescent="0.2">
      <c r="D26" s="46"/>
      <c r="E26" s="46"/>
      <c r="F26" s="46"/>
      <c r="G26" s="62"/>
      <c r="H26" s="46"/>
      <c r="I26" s="46"/>
    </row>
    <row r="27" spans="1:29" x14ac:dyDescent="0.2">
      <c r="C27" s="51" t="str">
        <f>C2</f>
        <v>t</v>
      </c>
      <c r="D27" s="46"/>
      <c r="E27" s="46"/>
    </row>
    <row r="28" spans="1:29" x14ac:dyDescent="0.2">
      <c r="C28" s="46">
        <f>C5</f>
        <v>1</v>
      </c>
      <c r="D28" s="46"/>
      <c r="E28" s="46"/>
      <c r="F28" s="73">
        <f>LN(1+F5)</f>
        <v>1.0217621860417116E-2</v>
      </c>
      <c r="H28" s="73">
        <f>F28</f>
        <v>1.0217621860417116E-2</v>
      </c>
      <c r="J28" s="74">
        <f>H29</f>
        <v>0</v>
      </c>
      <c r="K28" s="74">
        <f>H31</f>
        <v>0</v>
      </c>
      <c r="L28" s="74">
        <f>H33</f>
        <v>0</v>
      </c>
      <c r="N28" s="74">
        <f t="shared" ref="N28:N36" si="9">-C28*F28</f>
        <v>-1.0217621860417116E-2</v>
      </c>
      <c r="P28" s="74">
        <f>-(C28-1)*J27</f>
        <v>0</v>
      </c>
      <c r="Q28" s="74">
        <f t="shared" ref="Q28:Q36" si="10">P28-N28</f>
        <v>1.0217621860417116E-2</v>
      </c>
      <c r="S28" s="74">
        <v>0</v>
      </c>
      <c r="T28" s="74">
        <f>S28-N28</f>
        <v>1.0217621860417116E-2</v>
      </c>
    </row>
    <row r="29" spans="1:29" x14ac:dyDescent="0.2">
      <c r="C29" s="46">
        <f t="shared" ref="C29:C47" si="11">C6</f>
        <v>2</v>
      </c>
      <c r="D29" s="46"/>
      <c r="E29" s="46"/>
      <c r="F29" s="73"/>
      <c r="H29" s="73"/>
      <c r="J29" s="74"/>
      <c r="K29" s="74"/>
      <c r="L29" s="74"/>
      <c r="N29" s="74"/>
      <c r="O29" s="75"/>
      <c r="P29" s="74"/>
      <c r="Q29" s="74"/>
      <c r="R29" s="76"/>
      <c r="S29" s="74"/>
      <c r="T29" s="74"/>
    </row>
    <row r="30" spans="1:29" x14ac:dyDescent="0.2">
      <c r="C30" s="46">
        <f t="shared" si="11"/>
        <v>3</v>
      </c>
      <c r="F30" s="73"/>
      <c r="H30" s="73"/>
      <c r="J30" s="74"/>
      <c r="K30" s="74"/>
      <c r="L30" s="74"/>
      <c r="N30" s="74"/>
      <c r="O30" s="75"/>
      <c r="P30" s="74"/>
      <c r="Q30" s="74"/>
      <c r="R30" s="76"/>
      <c r="S30" s="74"/>
      <c r="T30" s="74"/>
    </row>
    <row r="31" spans="1:29" x14ac:dyDescent="0.2">
      <c r="C31" s="46">
        <f t="shared" si="11"/>
        <v>4</v>
      </c>
      <c r="F31" s="73"/>
      <c r="H31" s="73"/>
      <c r="J31" s="74"/>
      <c r="K31" s="74"/>
      <c r="L31" s="74"/>
      <c r="N31" s="74"/>
      <c r="O31" s="75"/>
      <c r="P31" s="74"/>
      <c r="Q31" s="74"/>
      <c r="R31" s="76"/>
      <c r="S31" s="74"/>
      <c r="T31" s="74"/>
    </row>
    <row r="32" spans="1:29" x14ac:dyDescent="0.2">
      <c r="C32" s="46">
        <f t="shared" si="11"/>
        <v>5</v>
      </c>
      <c r="F32" s="73"/>
      <c r="H32" s="73"/>
      <c r="J32" s="74"/>
      <c r="K32" s="74"/>
      <c r="L32" s="74"/>
      <c r="N32" s="74"/>
      <c r="O32" s="75"/>
      <c r="P32" s="74"/>
      <c r="Q32" s="74"/>
      <c r="R32" s="76"/>
      <c r="S32" s="74"/>
      <c r="T32" s="74"/>
    </row>
    <row r="33" spans="3:20" x14ac:dyDescent="0.2">
      <c r="C33" s="46">
        <f t="shared" si="11"/>
        <v>6</v>
      </c>
      <c r="F33" s="73"/>
      <c r="H33" s="73"/>
      <c r="J33" s="74"/>
      <c r="K33" s="74"/>
      <c r="L33" s="74"/>
      <c r="N33" s="74"/>
      <c r="O33" s="75"/>
      <c r="P33" s="74"/>
      <c r="Q33" s="74"/>
      <c r="R33" s="76"/>
      <c r="S33" s="74"/>
      <c r="T33" s="74"/>
    </row>
    <row r="34" spans="3:20" x14ac:dyDescent="0.2">
      <c r="C34" s="46">
        <f t="shared" si="11"/>
        <v>7</v>
      </c>
      <c r="F34" s="73"/>
      <c r="H34" s="73"/>
      <c r="J34" s="74"/>
      <c r="K34" s="74"/>
      <c r="L34" s="74"/>
      <c r="N34" s="74"/>
      <c r="O34" s="75"/>
      <c r="P34" s="74"/>
      <c r="Q34" s="74"/>
      <c r="R34" s="76"/>
      <c r="S34" s="74"/>
      <c r="T34" s="74"/>
    </row>
    <row r="35" spans="3:20" x14ac:dyDescent="0.2">
      <c r="C35" s="46">
        <f t="shared" si="11"/>
        <v>8</v>
      </c>
      <c r="F35" s="73"/>
      <c r="H35" s="73"/>
      <c r="J35" s="74"/>
      <c r="K35" s="74"/>
      <c r="L35" s="74"/>
      <c r="N35" s="74"/>
      <c r="O35" s="75"/>
      <c r="P35" s="74"/>
      <c r="Q35" s="74"/>
      <c r="R35" s="76"/>
      <c r="S35" s="74"/>
      <c r="T35" s="74"/>
    </row>
    <row r="36" spans="3:20" x14ac:dyDescent="0.2">
      <c r="C36" s="46">
        <f t="shared" si="11"/>
        <v>9</v>
      </c>
      <c r="F36" s="73"/>
      <c r="H36" s="73"/>
      <c r="J36" s="74">
        <f>SUM(H$29:H37)/$C36</f>
        <v>0</v>
      </c>
      <c r="K36" s="74">
        <f>SUM(H$31:H39)/C36</f>
        <v>0</v>
      </c>
      <c r="L36" s="74">
        <f>SUM(H$33:H41)/C36</f>
        <v>0</v>
      </c>
      <c r="N36" s="74">
        <f t="shared" si="9"/>
        <v>0</v>
      </c>
      <c r="O36" s="75"/>
      <c r="P36" s="74">
        <f t="shared" ref="P36" si="12">-(C36-1)*J35</f>
        <v>0</v>
      </c>
      <c r="Q36" s="74">
        <f t="shared" si="10"/>
        <v>0</v>
      </c>
      <c r="R36" s="76"/>
      <c r="S36" s="74">
        <f t="shared" ref="S36" si="13">-C35*F35</f>
        <v>0</v>
      </c>
      <c r="T36" s="74">
        <f t="shared" ref="T36" si="14">S36-N36</f>
        <v>0</v>
      </c>
    </row>
    <row r="37" spans="3:20" x14ac:dyDescent="0.2">
      <c r="C37" s="46">
        <f t="shared" si="11"/>
        <v>10</v>
      </c>
      <c r="F37" s="73"/>
      <c r="H37" s="73"/>
      <c r="J37" s="74"/>
      <c r="K37" s="74"/>
      <c r="L37" s="74"/>
      <c r="N37" s="74"/>
      <c r="O37" s="75"/>
      <c r="P37" s="74"/>
      <c r="Q37" s="74"/>
      <c r="R37" s="76"/>
      <c r="S37" s="74"/>
      <c r="T37" s="74"/>
    </row>
    <row r="38" spans="3:20" x14ac:dyDescent="0.2">
      <c r="C38" s="46">
        <f t="shared" si="11"/>
        <v>11</v>
      </c>
      <c r="F38" s="73"/>
      <c r="H38" s="73"/>
      <c r="J38" s="74"/>
      <c r="K38" s="74"/>
      <c r="L38" s="74"/>
      <c r="N38" s="74"/>
      <c r="O38" s="75"/>
      <c r="P38" s="74"/>
      <c r="Q38" s="74"/>
      <c r="R38" s="76"/>
      <c r="S38" s="74"/>
      <c r="T38" s="74"/>
    </row>
    <row r="39" spans="3:20" x14ac:dyDescent="0.2">
      <c r="C39" s="46">
        <f t="shared" si="11"/>
        <v>12</v>
      </c>
      <c r="F39" s="73"/>
      <c r="H39" s="73"/>
      <c r="L39" s="77"/>
    </row>
    <row r="40" spans="3:20" x14ac:dyDescent="0.2">
      <c r="C40" s="46">
        <f t="shared" si="11"/>
        <v>13</v>
      </c>
      <c r="F40" s="73"/>
      <c r="H40" s="73"/>
    </row>
    <row r="41" spans="3:20" x14ac:dyDescent="0.2">
      <c r="C41" s="46">
        <f t="shared" si="11"/>
        <v>14</v>
      </c>
      <c r="F41" s="73"/>
      <c r="H41" s="73"/>
    </row>
    <row r="42" spans="3:20" x14ac:dyDescent="0.2">
      <c r="C42" s="46">
        <f t="shared" si="11"/>
        <v>15</v>
      </c>
      <c r="F42" s="73"/>
      <c r="H42" s="73"/>
    </row>
    <row r="43" spans="3:20" x14ac:dyDescent="0.2">
      <c r="C43" s="46">
        <f t="shared" si="11"/>
        <v>16</v>
      </c>
      <c r="F43" s="73"/>
      <c r="H43" s="73"/>
    </row>
    <row r="44" spans="3:20" x14ac:dyDescent="0.2">
      <c r="C44" s="46">
        <f t="shared" si="11"/>
        <v>17</v>
      </c>
      <c r="F44" s="73"/>
      <c r="H44" s="73"/>
    </row>
    <row r="45" spans="3:20" x14ac:dyDescent="0.2">
      <c r="C45" s="46">
        <f t="shared" si="11"/>
        <v>18</v>
      </c>
      <c r="F45" s="73"/>
      <c r="H45" s="73"/>
    </row>
    <row r="46" spans="3:20" x14ac:dyDescent="0.2">
      <c r="C46" s="46">
        <f t="shared" si="11"/>
        <v>19</v>
      </c>
      <c r="F46" s="73"/>
      <c r="H46" s="73"/>
    </row>
    <row r="47" spans="3:20" x14ac:dyDescent="0.2">
      <c r="C47" s="46">
        <f t="shared" si="11"/>
        <v>20</v>
      </c>
      <c r="F47" s="73"/>
      <c r="H47" s="73">
        <f t="shared" ref="H47" si="15">(C47*F47)-(C46*F46)</f>
        <v>0</v>
      </c>
    </row>
    <row r="49" spans="1:12" x14ac:dyDescent="0.2">
      <c r="J49" s="10"/>
      <c r="K49" s="10"/>
      <c r="L49" s="10"/>
    </row>
    <row r="50" spans="1:12" x14ac:dyDescent="0.2">
      <c r="J50" s="78"/>
      <c r="K50" s="78"/>
      <c r="L50" s="78"/>
    </row>
    <row r="51" spans="1:12" x14ac:dyDescent="0.2">
      <c r="J51" s="78"/>
      <c r="K51" s="78"/>
      <c r="L51" s="78"/>
    </row>
    <row r="52" spans="1:12" x14ac:dyDescent="0.2">
      <c r="J52" s="78"/>
      <c r="K52" s="78"/>
      <c r="L52" s="78"/>
    </row>
    <row r="55" spans="1:12" ht="11.25" customHeight="1" x14ac:dyDescent="0.2">
      <c r="A55" s="49"/>
      <c r="B55" s="49"/>
      <c r="C55" s="49"/>
      <c r="D55" s="15"/>
      <c r="E55" s="15"/>
      <c r="F55" s="15"/>
      <c r="G55" s="52"/>
      <c r="H55" s="15"/>
      <c r="I55" s="15"/>
      <c r="J55" s="79"/>
      <c r="K55" s="79"/>
      <c r="L55" s="79"/>
    </row>
    <row r="56" spans="1:12" ht="11.25" customHeight="1" x14ac:dyDescent="0.2">
      <c r="A56" s="49"/>
      <c r="B56" s="49"/>
      <c r="C56" s="49"/>
      <c r="D56" s="15"/>
      <c r="E56" s="15"/>
      <c r="F56" s="15"/>
      <c r="G56" s="52"/>
      <c r="H56" s="15"/>
      <c r="I56" s="15"/>
      <c r="J56" s="80"/>
      <c r="K56" s="80"/>
      <c r="L56" s="80"/>
    </row>
    <row r="57" spans="1:12" ht="11.25" customHeight="1" x14ac:dyDescent="0.2">
      <c r="A57" s="49"/>
      <c r="B57" s="49"/>
      <c r="C57" s="49"/>
      <c r="D57" s="15"/>
      <c r="E57" s="15"/>
      <c r="F57" s="15"/>
      <c r="G57" s="52"/>
      <c r="H57" s="15"/>
      <c r="I57" s="15"/>
      <c r="J57" s="81"/>
      <c r="K57" s="81"/>
      <c r="L57" s="81"/>
    </row>
    <row r="58" spans="1:12" ht="11.25" customHeight="1" x14ac:dyDescent="0.2">
      <c r="A58" s="49"/>
      <c r="B58" s="49"/>
      <c r="C58" s="49"/>
      <c r="D58" s="15"/>
      <c r="E58" s="15"/>
      <c r="F58" s="15"/>
      <c r="G58" s="52"/>
      <c r="H58" s="15"/>
      <c r="I58" s="15"/>
      <c r="J58" s="81"/>
      <c r="K58" s="81"/>
      <c r="L58" s="81"/>
    </row>
    <row r="59" spans="1:12" ht="11.25" customHeight="1" x14ac:dyDescent="0.2">
      <c r="A59" s="49"/>
      <c r="B59" s="49"/>
      <c r="C59" s="49"/>
      <c r="D59" s="15"/>
      <c r="E59" s="15"/>
      <c r="F59" s="15"/>
      <c r="G59" s="52"/>
      <c r="H59" s="15"/>
      <c r="I59" s="15"/>
      <c r="J59" s="81"/>
      <c r="K59" s="81"/>
      <c r="L59" s="81"/>
    </row>
    <row r="60" spans="1:12" ht="11.25" customHeight="1" x14ac:dyDescent="0.2">
      <c r="A60" s="49"/>
      <c r="B60" s="49"/>
      <c r="C60" s="49"/>
      <c r="D60" s="15"/>
      <c r="E60" s="15"/>
      <c r="F60" s="15"/>
      <c r="G60" s="52"/>
      <c r="H60" s="15"/>
      <c r="I60" s="15"/>
      <c r="J60" s="81"/>
      <c r="K60" s="81"/>
      <c r="L60" s="81"/>
    </row>
    <row r="61" spans="1:12" ht="11.25" customHeight="1" x14ac:dyDescent="0.2">
      <c r="A61" s="49"/>
      <c r="B61" s="49"/>
      <c r="C61" s="49"/>
      <c r="D61" s="15"/>
      <c r="E61" s="15"/>
      <c r="F61" s="15"/>
      <c r="G61" s="52"/>
      <c r="H61" s="15"/>
      <c r="I61" s="15"/>
      <c r="J61" s="81"/>
      <c r="K61" s="81"/>
      <c r="L61" s="81"/>
    </row>
    <row r="62" spans="1:12" ht="11.25" customHeight="1" x14ac:dyDescent="0.2">
      <c r="A62" s="49"/>
      <c r="B62" s="49"/>
      <c r="C62" s="49"/>
      <c r="D62" s="15"/>
      <c r="E62" s="15"/>
      <c r="F62" s="15"/>
      <c r="G62" s="52"/>
      <c r="H62" s="15"/>
      <c r="I62" s="15"/>
      <c r="J62" s="81"/>
      <c r="K62" s="81"/>
      <c r="L62" s="81"/>
    </row>
    <row r="63" spans="1:12" ht="11.25" customHeight="1" x14ac:dyDescent="0.2">
      <c r="A63" s="49"/>
      <c r="B63" s="49"/>
      <c r="C63" s="49"/>
      <c r="D63" s="15"/>
      <c r="E63" s="15"/>
      <c r="F63" s="15"/>
      <c r="G63" s="52"/>
      <c r="H63" s="15"/>
      <c r="I63" s="15"/>
      <c r="J63" s="81"/>
      <c r="K63" s="81"/>
      <c r="L63" s="81"/>
    </row>
    <row r="64" spans="1:12" ht="11.25" customHeight="1" x14ac:dyDescent="0.2">
      <c r="A64" s="49"/>
      <c r="B64" s="49"/>
      <c r="C64" s="49"/>
      <c r="D64" s="15"/>
      <c r="E64" s="15"/>
      <c r="F64" s="15"/>
      <c r="G64" s="52"/>
      <c r="H64" s="15"/>
      <c r="I64" s="15"/>
      <c r="J64" s="81"/>
      <c r="K64" s="81"/>
      <c r="L64" s="81"/>
    </row>
    <row r="65" spans="1:12" ht="11.25" customHeight="1" x14ac:dyDescent="0.2">
      <c r="A65" s="49"/>
      <c r="B65" s="49"/>
      <c r="C65" s="49"/>
      <c r="D65" s="15"/>
      <c r="E65" s="15"/>
      <c r="F65" s="15"/>
      <c r="G65" s="52"/>
      <c r="H65" s="15"/>
      <c r="I65" s="15"/>
      <c r="J65" s="81"/>
      <c r="K65" s="81"/>
      <c r="L65" s="81"/>
    </row>
    <row r="66" spans="1:12" ht="11.25" customHeight="1" x14ac:dyDescent="0.2">
      <c r="A66" s="49"/>
      <c r="B66" s="49"/>
      <c r="C66" s="49"/>
      <c r="D66" s="15"/>
      <c r="E66" s="15"/>
      <c r="F66" s="15"/>
      <c r="G66" s="52"/>
      <c r="H66" s="15"/>
      <c r="I66" s="15"/>
      <c r="J66" s="81"/>
      <c r="K66" s="81"/>
      <c r="L66" s="81"/>
    </row>
    <row r="67" spans="1:12" ht="11.25" customHeight="1" x14ac:dyDescent="0.2">
      <c r="A67" s="49"/>
      <c r="B67" s="49"/>
      <c r="C67" s="49"/>
      <c r="D67" s="15"/>
      <c r="E67" s="15"/>
      <c r="F67" s="15"/>
      <c r="G67" s="52"/>
      <c r="H67" s="15"/>
      <c r="I67" s="15"/>
      <c r="J67" s="81"/>
      <c r="K67" s="81"/>
      <c r="L67" s="81"/>
    </row>
    <row r="68" spans="1:12" ht="11.25" customHeight="1" x14ac:dyDescent="0.2">
      <c r="A68" s="49"/>
      <c r="B68" s="49"/>
      <c r="C68" s="49"/>
      <c r="D68" s="15"/>
      <c r="E68" s="15"/>
      <c r="F68" s="15"/>
      <c r="G68" s="52"/>
      <c r="H68" s="15"/>
      <c r="I68" s="15"/>
      <c r="J68" s="81"/>
      <c r="K68" s="81"/>
      <c r="L68" s="81"/>
    </row>
    <row r="69" spans="1:12" ht="11.25" customHeight="1" x14ac:dyDescent="0.2">
      <c r="A69" s="49"/>
      <c r="B69" s="49"/>
      <c r="C69" s="49"/>
      <c r="D69" s="15"/>
      <c r="E69" s="15"/>
      <c r="F69" s="15"/>
      <c r="G69" s="52"/>
      <c r="H69" s="15"/>
      <c r="I69" s="15"/>
      <c r="J69" s="81"/>
      <c r="K69" s="81"/>
      <c r="L69" s="81"/>
    </row>
    <row r="70" spans="1:12" ht="11.25" customHeight="1" x14ac:dyDescent="0.2">
      <c r="A70" s="49"/>
      <c r="B70" s="49"/>
      <c r="C70" s="49"/>
      <c r="D70" s="15"/>
      <c r="E70" s="15"/>
      <c r="F70" s="15"/>
      <c r="G70" s="52"/>
      <c r="H70" s="15"/>
      <c r="I70" s="15"/>
      <c r="J70" s="81"/>
      <c r="K70" s="81"/>
      <c r="L70" s="81"/>
    </row>
    <row r="71" spans="1:12" ht="11.25" customHeight="1" x14ac:dyDescent="0.2">
      <c r="A71" s="49"/>
      <c r="B71" s="49"/>
      <c r="C71" s="49"/>
      <c r="D71" s="15"/>
      <c r="E71" s="15"/>
      <c r="F71" s="15"/>
      <c r="G71" s="52"/>
      <c r="H71" s="15"/>
      <c r="I71" s="15"/>
      <c r="J71" s="81"/>
      <c r="K71" s="81"/>
      <c r="L71" s="81"/>
    </row>
    <row r="72" spans="1:12" ht="11.25" customHeight="1" x14ac:dyDescent="0.2">
      <c r="A72" s="49"/>
      <c r="B72" s="49"/>
      <c r="C72" s="49"/>
      <c r="D72" s="15"/>
      <c r="E72" s="15"/>
      <c r="F72" s="15"/>
      <c r="G72" s="52"/>
      <c r="H72" s="15"/>
      <c r="I72" s="15"/>
      <c r="J72" s="81"/>
      <c r="K72" s="81"/>
      <c r="L72" s="81"/>
    </row>
    <row r="73" spans="1:12" ht="11.25" customHeight="1" x14ac:dyDescent="0.2">
      <c r="A73" s="49"/>
      <c r="B73" s="49"/>
      <c r="C73" s="49"/>
      <c r="D73" s="15"/>
      <c r="E73" s="15"/>
      <c r="F73" s="15"/>
      <c r="G73" s="52"/>
      <c r="H73" s="15"/>
      <c r="I73" s="15"/>
      <c r="J73" s="81"/>
      <c r="K73" s="81"/>
      <c r="L73" s="81"/>
    </row>
    <row r="74" spans="1:12" ht="11.25" customHeight="1" x14ac:dyDescent="0.2">
      <c r="A74" s="49"/>
      <c r="B74" s="49"/>
      <c r="C74" s="49"/>
      <c r="D74" s="15"/>
      <c r="E74" s="15"/>
      <c r="F74" s="15"/>
      <c r="G74" s="52"/>
      <c r="H74" s="15"/>
      <c r="I74" s="15"/>
      <c r="J74" s="81"/>
      <c r="K74" s="81"/>
      <c r="L74" s="81"/>
    </row>
    <row r="75" spans="1:12" ht="11.25" customHeight="1" x14ac:dyDescent="0.2">
      <c r="A75" s="49"/>
      <c r="B75" s="49"/>
      <c r="C75" s="49"/>
      <c r="D75" s="15"/>
      <c r="E75" s="15"/>
      <c r="F75" s="15"/>
      <c r="G75" s="52"/>
      <c r="H75" s="15"/>
      <c r="I75" s="15"/>
      <c r="J75" s="81"/>
      <c r="K75" s="81"/>
      <c r="L75" s="81"/>
    </row>
    <row r="76" spans="1:12" ht="11.25" customHeight="1" x14ac:dyDescent="0.2">
      <c r="A76" s="49"/>
      <c r="B76" s="49"/>
      <c r="C76" s="49"/>
      <c r="D76" s="15"/>
      <c r="E76" s="15"/>
      <c r="F76" s="15"/>
      <c r="G76" s="52"/>
      <c r="H76" s="15"/>
      <c r="I76" s="15"/>
      <c r="J76" s="81"/>
      <c r="K76" s="81"/>
      <c r="L76" s="81"/>
    </row>
    <row r="77" spans="1:12" ht="11.25" customHeight="1" x14ac:dyDescent="0.2">
      <c r="A77" s="49"/>
      <c r="B77" s="49"/>
      <c r="C77" s="49"/>
      <c r="D77" s="15"/>
      <c r="E77" s="15"/>
      <c r="F77" s="15"/>
      <c r="G77" s="52"/>
      <c r="H77" s="15"/>
      <c r="I77" s="15"/>
      <c r="J77" s="81"/>
      <c r="K77" s="81"/>
      <c r="L77" s="81"/>
    </row>
    <row r="78" spans="1:12" ht="11.25" customHeight="1" x14ac:dyDescent="0.2">
      <c r="A78" s="49"/>
      <c r="B78" s="49"/>
      <c r="C78" s="49"/>
      <c r="D78" s="15"/>
      <c r="E78" s="15"/>
      <c r="F78" s="15"/>
      <c r="G78" s="52"/>
      <c r="H78" s="15"/>
      <c r="I78" s="15"/>
      <c r="J78" s="81"/>
      <c r="K78" s="81"/>
      <c r="L78" s="81"/>
    </row>
    <row r="80" spans="1:12" x14ac:dyDescent="0.2">
      <c r="J80" s="78"/>
      <c r="K80" s="78"/>
      <c r="L80" s="78"/>
    </row>
    <row r="81" spans="4:12" x14ac:dyDescent="0.2">
      <c r="J81" s="78"/>
      <c r="K81" s="78"/>
      <c r="L81" s="78"/>
    </row>
    <row r="82" spans="4:12" x14ac:dyDescent="0.2">
      <c r="J82" s="78"/>
      <c r="K82" s="78"/>
      <c r="L82" s="78"/>
    </row>
    <row r="83" spans="4:12" x14ac:dyDescent="0.2">
      <c r="J83" s="78"/>
      <c r="K83" s="78"/>
      <c r="L83" s="78"/>
    </row>
    <row r="84" spans="4:12" x14ac:dyDescent="0.2">
      <c r="J84" s="78"/>
      <c r="K84" s="78"/>
      <c r="L84" s="78"/>
    </row>
    <row r="85" spans="4:12" x14ac:dyDescent="0.2">
      <c r="J85" s="78"/>
      <c r="K85" s="78"/>
      <c r="L85" s="78"/>
    </row>
    <row r="86" spans="4:12" x14ac:dyDescent="0.2">
      <c r="J86" s="78"/>
      <c r="K86" s="78"/>
      <c r="L86" s="78"/>
    </row>
    <row r="87" spans="4:12" x14ac:dyDescent="0.2">
      <c r="J87" s="78"/>
      <c r="K87" s="78"/>
      <c r="L87" s="78"/>
    </row>
    <row r="88" spans="4:12" x14ac:dyDescent="0.2">
      <c r="J88" s="78"/>
      <c r="K88" s="78"/>
      <c r="L88" s="78"/>
    </row>
    <row r="89" spans="4:12" x14ac:dyDescent="0.2">
      <c r="J89" s="78"/>
      <c r="K89" s="78"/>
      <c r="L89" s="78"/>
    </row>
    <row r="90" spans="4:12" x14ac:dyDescent="0.2">
      <c r="J90" s="78"/>
      <c r="K90" s="78"/>
      <c r="L90" s="78"/>
    </row>
    <row r="91" spans="4:12" x14ac:dyDescent="0.2">
      <c r="J91" s="78"/>
      <c r="K91" s="78"/>
      <c r="L91" s="78"/>
    </row>
    <row r="92" spans="4:12" x14ac:dyDescent="0.2">
      <c r="D92" s="46"/>
      <c r="E92" s="46"/>
      <c r="F92" s="46"/>
      <c r="G92" s="62"/>
      <c r="H92" s="46"/>
      <c r="I92" s="46"/>
      <c r="J92" s="78"/>
      <c r="K92" s="78"/>
      <c r="L92" s="78"/>
    </row>
    <row r="93" spans="4:12" x14ac:dyDescent="0.2">
      <c r="D93" s="46"/>
      <c r="E93" s="46"/>
      <c r="F93" s="46"/>
      <c r="G93" s="62"/>
      <c r="H93" s="46"/>
      <c r="I93" s="46"/>
      <c r="J93" s="78"/>
      <c r="K93" s="78"/>
      <c r="L93" s="78"/>
    </row>
    <row r="94" spans="4:12" x14ac:dyDescent="0.2">
      <c r="D94" s="46"/>
      <c r="E94" s="46"/>
      <c r="F94" s="46"/>
      <c r="G94" s="62"/>
      <c r="H94" s="46"/>
      <c r="I94" s="46"/>
      <c r="J94" s="78"/>
      <c r="K94" s="78"/>
      <c r="L94" s="78"/>
    </row>
    <row r="95" spans="4:12" x14ac:dyDescent="0.2">
      <c r="D95" s="46"/>
      <c r="E95" s="46"/>
      <c r="F95" s="46"/>
      <c r="G95" s="62"/>
      <c r="H95" s="46"/>
      <c r="I95" s="46"/>
      <c r="J95" s="78"/>
      <c r="K95" s="78"/>
      <c r="L95" s="78"/>
    </row>
    <row r="96" spans="4:12" x14ac:dyDescent="0.2">
      <c r="D96" s="46"/>
      <c r="E96" s="46"/>
      <c r="F96" s="46"/>
      <c r="G96" s="62"/>
      <c r="H96" s="46"/>
      <c r="I96" s="46"/>
      <c r="J96" s="78"/>
      <c r="K96" s="78"/>
      <c r="L96" s="78"/>
    </row>
    <row r="97" spans="4:12" x14ac:dyDescent="0.2">
      <c r="D97" s="46"/>
      <c r="E97" s="46"/>
      <c r="F97" s="46"/>
      <c r="G97" s="62"/>
      <c r="H97" s="46"/>
      <c r="I97" s="46"/>
      <c r="J97" s="78"/>
      <c r="K97" s="78"/>
      <c r="L97" s="78"/>
    </row>
    <row r="98" spans="4:12" x14ac:dyDescent="0.2">
      <c r="D98" s="46"/>
      <c r="E98" s="46"/>
      <c r="F98" s="46"/>
      <c r="G98" s="62"/>
      <c r="H98" s="46"/>
      <c r="I98" s="46"/>
      <c r="J98" s="78"/>
      <c r="K98" s="78"/>
      <c r="L98" s="78"/>
    </row>
    <row r="99" spans="4:12" x14ac:dyDescent="0.2">
      <c r="D99" s="46"/>
      <c r="E99" s="46"/>
      <c r="F99" s="46"/>
      <c r="G99" s="62"/>
      <c r="H99" s="46"/>
      <c r="I99" s="46"/>
      <c r="J99" s="78"/>
      <c r="K99" s="78"/>
      <c r="L99" s="78"/>
    </row>
    <row r="100" spans="4:12" x14ac:dyDescent="0.2">
      <c r="D100" s="46"/>
      <c r="E100" s="46"/>
      <c r="F100" s="46"/>
      <c r="G100" s="62"/>
      <c r="H100" s="46"/>
      <c r="I100" s="46"/>
      <c r="J100" s="78"/>
      <c r="K100" s="78"/>
      <c r="L100" s="78"/>
    </row>
    <row r="102" spans="4:12" hidden="1" x14ac:dyDescent="0.2">
      <c r="D102" s="46"/>
      <c r="E102" s="46"/>
      <c r="F102" s="46"/>
      <c r="G102" s="62"/>
      <c r="H102" s="46"/>
      <c r="I102" s="46"/>
      <c r="J102" s="82" t="e">
        <f t="array" ref="J102">(1-(1/(1+J80/100)^#REF!))/SUM(0.01/(1+$J80:J$81/100))</f>
        <v>#REF!</v>
      </c>
      <c r="K102" s="82" t="e">
        <f t="array" ref="K102">(1-(1/(1+K80/100)^#REF!))/SUM(0.01/(1+$J80:K$81/100))</f>
        <v>#REF!</v>
      </c>
      <c r="L102" s="82" t="e">
        <f t="array" ref="L102">(1-(1/(1+L80/100)^#REF!))/SUM(0.01/(1+$J80:L$81/100))</f>
        <v>#REF!</v>
      </c>
    </row>
    <row r="103" spans="4:12" x14ac:dyDescent="0.2">
      <c r="D103" s="46"/>
      <c r="E103" s="46"/>
      <c r="F103" s="46"/>
      <c r="G103" s="62"/>
      <c r="H103" s="46"/>
      <c r="I103" s="46"/>
      <c r="J103" s="82"/>
      <c r="K103" s="82"/>
      <c r="L103" s="82"/>
    </row>
    <row r="104" spans="4:12" x14ac:dyDescent="0.2">
      <c r="D104" s="46"/>
      <c r="E104" s="46"/>
      <c r="F104" s="46"/>
      <c r="G104" s="62"/>
      <c r="H104" s="46"/>
      <c r="I104" s="46"/>
      <c r="J104" s="82"/>
      <c r="K104" s="82"/>
      <c r="L104" s="82"/>
    </row>
    <row r="105" spans="4:12" x14ac:dyDescent="0.2">
      <c r="D105" s="46"/>
      <c r="E105" s="46"/>
      <c r="F105" s="46"/>
      <c r="G105" s="62"/>
      <c r="H105" s="46"/>
      <c r="I105" s="46"/>
      <c r="J105" s="10" t="s">
        <v>13</v>
      </c>
      <c r="K105" s="10" t="s">
        <v>14</v>
      </c>
      <c r="L105" s="10" t="s">
        <v>15</v>
      </c>
    </row>
    <row r="106" spans="4:12" x14ac:dyDescent="0.2">
      <c r="D106" s="46"/>
      <c r="E106" s="46"/>
      <c r="F106" s="46"/>
      <c r="G106" s="62"/>
      <c r="H106" s="46"/>
      <c r="I106" s="46"/>
      <c r="J106" s="83" t="e">
        <f t="array" ref="J106">(1-(1/(1+J58/100)^#REF!))/SUM(0.01/(1+J$58:J58/100)^(#REF!))</f>
        <v>#REF!</v>
      </c>
      <c r="K106" s="83" t="e">
        <f t="array" ref="K106">(1-(1/(1+K58/100)^#REF!))/SUM(0.01/(1+K$58:K58/100)^(#REF!))</f>
        <v>#REF!</v>
      </c>
      <c r="L106" s="83" t="e">
        <f t="array" ref="L106">(1-(1/(1+L58/100)^#REF!))/SUM(0.01/(1+L$58:L58/100)^(#REF!))</f>
        <v>#REF!</v>
      </c>
    </row>
    <row r="107" spans="4:12" x14ac:dyDescent="0.2">
      <c r="D107" s="46"/>
      <c r="E107" s="46"/>
      <c r="F107" s="46"/>
      <c r="G107" s="62"/>
      <c r="H107" s="46"/>
      <c r="I107" s="46"/>
      <c r="J107" s="83" t="e">
        <f t="array" ref="J107">(1-(1/(1+J59/100)^#REF!))/SUM(0.01/(1+J$58:J59/100)^(#REF!))</f>
        <v>#REF!</v>
      </c>
      <c r="K107" s="83" t="e">
        <f t="array" ref="K107">(1-(1/(1+K59/100)^#REF!))/SUM(0.01/(1+K$58:K59/100)^(#REF!))</f>
        <v>#REF!</v>
      </c>
      <c r="L107" s="83" t="e">
        <f t="array" ref="L107">(1-(1/(1+L59/100)^#REF!))/SUM(0.01/(1+L$58:L59/100)^(#REF!))</f>
        <v>#REF!</v>
      </c>
    </row>
    <row r="108" spans="4:12" x14ac:dyDescent="0.2">
      <c r="D108" s="46"/>
      <c r="E108" s="46"/>
      <c r="F108" s="46"/>
      <c r="G108" s="62"/>
      <c r="H108" s="46"/>
      <c r="I108" s="46"/>
      <c r="J108" s="83" t="e">
        <f t="array" ref="J108">(1-(1/(1+J60/100)^#REF!))/SUM(0.01/(1+J$58:J60/100)^(#REF!))</f>
        <v>#REF!</v>
      </c>
      <c r="K108" s="83" t="e">
        <f t="array" ref="K108">(1-(1/(1+K60/100)^#REF!))/SUM(0.01/(1+K$58:K60/100)^(#REF!))</f>
        <v>#REF!</v>
      </c>
      <c r="L108" s="83" t="e">
        <f t="array" ref="L108">(1-(1/(1+L60/100)^#REF!))/SUM(0.01/(1+L$58:L60/100)^(#REF!))</f>
        <v>#REF!</v>
      </c>
    </row>
    <row r="109" spans="4:12" x14ac:dyDescent="0.2">
      <c r="D109" s="46"/>
      <c r="E109" s="46"/>
      <c r="F109" s="46"/>
      <c r="G109" s="62"/>
      <c r="H109" s="46"/>
      <c r="I109" s="46"/>
      <c r="J109" s="83" t="e">
        <f t="array" ref="J109">(1-(1/(1+J61/100)^#REF!))/SUM(0.01/(1+J$58:J61/100)^(#REF!))</f>
        <v>#REF!</v>
      </c>
      <c r="K109" s="83" t="e">
        <f t="array" ref="K109">(1-(1/(1+K61/100)^#REF!))/SUM(0.01/(1+K$58:K61/100)^(#REF!))</f>
        <v>#REF!</v>
      </c>
      <c r="L109" s="83" t="e">
        <f t="array" ref="L109">(1-(1/(1+L61/100)^#REF!))/SUM(0.01/(1+L$58:L61/100)^(#REF!))</f>
        <v>#REF!</v>
      </c>
    </row>
    <row r="110" spans="4:12" x14ac:dyDescent="0.2">
      <c r="D110" s="46"/>
      <c r="E110" s="46"/>
      <c r="F110" s="46"/>
      <c r="G110" s="62"/>
      <c r="H110" s="46"/>
      <c r="I110" s="46"/>
      <c r="J110" s="83" t="e">
        <f t="array" ref="J110">(1-(1/(1+J62/100)^#REF!))/SUM(0.01/(1+J$58:J62/100)^(#REF!))</f>
        <v>#REF!</v>
      </c>
      <c r="K110" s="83" t="e">
        <f t="array" ref="K110">(1-(1/(1+K62/100)^#REF!))/SUM(0.01/(1+K$58:K62/100)^(#REF!))</f>
        <v>#REF!</v>
      </c>
      <c r="L110" s="83" t="e">
        <f t="array" ref="L110">(1-(1/(1+L62/100)^#REF!))/SUM(0.01/(1+L$58:L62/100)^(#REF!))</f>
        <v>#REF!</v>
      </c>
    </row>
    <row r="111" spans="4:12" x14ac:dyDescent="0.2">
      <c r="D111" s="46"/>
      <c r="E111" s="46"/>
      <c r="F111" s="46"/>
      <c r="G111" s="62"/>
      <c r="H111" s="46"/>
      <c r="I111" s="46"/>
      <c r="J111" s="83" t="e">
        <f t="array" ref="J111">(1-(1/(1+J63/100)^#REF!))/SUM(0.01/(1+J$58:J63/100)^(#REF!))</f>
        <v>#REF!</v>
      </c>
      <c r="K111" s="83" t="e">
        <f t="array" ref="K111">(1-(1/(1+K63/100)^#REF!))/SUM(0.01/(1+K$58:K63/100)^(#REF!))</f>
        <v>#REF!</v>
      </c>
      <c r="L111" s="83" t="e">
        <f t="array" ref="L111">(1-(1/(1+L63/100)^#REF!))/SUM(0.01/(1+L$58:L63/100)^(#REF!))</f>
        <v>#REF!</v>
      </c>
    </row>
    <row r="112" spans="4:12" x14ac:dyDescent="0.2">
      <c r="D112" s="46"/>
      <c r="E112" s="46"/>
      <c r="F112" s="46"/>
      <c r="G112" s="62"/>
      <c r="H112" s="46"/>
      <c r="I112" s="46"/>
      <c r="J112" s="83" t="e">
        <f t="array" ref="J112">(1-(1/(1+J64/100)^#REF!))/SUM(0.01/(1+J$58:J64/100)^(#REF!))</f>
        <v>#REF!</v>
      </c>
      <c r="K112" s="83" t="e">
        <f t="array" ref="K112">(1-(1/(1+K64/100)^#REF!))/SUM(0.01/(1+K$58:K64/100)^(#REF!))</f>
        <v>#REF!</v>
      </c>
      <c r="L112" s="83" t="e">
        <f t="array" ref="L112">(1-(1/(1+L64/100)^#REF!))/SUM(0.01/(1+L$58:L64/100)^(#REF!))</f>
        <v>#REF!</v>
      </c>
    </row>
    <row r="113" spans="4:12" x14ac:dyDescent="0.2">
      <c r="D113" s="46"/>
      <c r="E113" s="46"/>
      <c r="F113" s="46"/>
      <c r="G113" s="62"/>
      <c r="H113" s="46"/>
      <c r="I113" s="46"/>
      <c r="J113" s="83" t="e">
        <f t="array" ref="J113">(1-(1/(1+J65/100)^#REF!))/SUM(0.01/(1+J$58:J65/100)^(#REF!))</f>
        <v>#REF!</v>
      </c>
      <c r="K113" s="83" t="e">
        <f t="array" ref="K113">(1-(1/(1+K65/100)^#REF!))/SUM(0.01/(1+K$58:K65/100)^(#REF!))</f>
        <v>#REF!</v>
      </c>
      <c r="L113" s="83" t="e">
        <f t="array" ref="L113">(1-(1/(1+L65/100)^#REF!))/SUM(0.01/(1+L$58:L65/100)^(#REF!))</f>
        <v>#REF!</v>
      </c>
    </row>
    <row r="114" spans="4:12" x14ac:dyDescent="0.2">
      <c r="D114" s="46"/>
      <c r="E114" s="46"/>
      <c r="F114" s="46"/>
      <c r="G114" s="62"/>
      <c r="H114" s="46"/>
      <c r="I114" s="46"/>
      <c r="J114" s="83" t="e">
        <f t="array" ref="J114">(1-(1/(1+J66/100)^#REF!))/SUM(0.01/(1+J$58:J66/100)^(#REF!))</f>
        <v>#REF!</v>
      </c>
      <c r="K114" s="83" t="e">
        <f t="array" ref="K114">(1-(1/(1+K66/100)^#REF!))/SUM(0.01/(1+K$58:K66/100)^(#REF!))</f>
        <v>#REF!</v>
      </c>
      <c r="L114" s="83" t="e">
        <f t="array" ref="L114">(1-(1/(1+L66/100)^#REF!))/SUM(0.01/(1+L$58:L66/100)^(#REF!))</f>
        <v>#REF!</v>
      </c>
    </row>
    <row r="115" spans="4:12" x14ac:dyDescent="0.2">
      <c r="D115" s="46"/>
      <c r="E115" s="46"/>
      <c r="F115" s="46"/>
      <c r="G115" s="62"/>
      <c r="H115" s="46"/>
      <c r="I115" s="46"/>
      <c r="J115" s="83" t="e">
        <f t="array" ref="J115">(1-(1/(1+J67/100)^#REF!))/SUM(0.01/(1+J$58:J67/100)^(#REF!))</f>
        <v>#REF!</v>
      </c>
      <c r="K115" s="83" t="e">
        <f t="array" ref="K115">(1-(1/(1+K67/100)^#REF!))/SUM(0.01/(1+K$58:K67/100)^(#REF!))</f>
        <v>#REF!</v>
      </c>
      <c r="L115" s="83" t="e">
        <f t="array" ref="L115">(1-(1/(1+L67/100)^#REF!))/SUM(0.01/(1+L$58:L67/100)^(#REF!))</f>
        <v>#REF!</v>
      </c>
    </row>
    <row r="116" spans="4:12" x14ac:dyDescent="0.2">
      <c r="D116" s="46"/>
      <c r="E116" s="46"/>
      <c r="F116" s="46"/>
      <c r="G116" s="62"/>
      <c r="H116" s="46"/>
      <c r="I116" s="46"/>
      <c r="J116" s="82"/>
      <c r="K116" s="82"/>
      <c r="L116" s="82"/>
    </row>
    <row r="117" spans="4:12" x14ac:dyDescent="0.2">
      <c r="D117" s="46"/>
      <c r="E117" s="46"/>
      <c r="F117" s="46"/>
      <c r="G117" s="62"/>
      <c r="H117" s="46"/>
      <c r="I117" s="46"/>
      <c r="J117" s="82"/>
      <c r="K117" s="82"/>
      <c r="L117" s="82"/>
    </row>
    <row r="118" spans="4:12" x14ac:dyDescent="0.2">
      <c r="D118" s="46"/>
      <c r="E118" s="46"/>
      <c r="F118" s="46"/>
      <c r="G118" s="62"/>
      <c r="H118" s="46"/>
      <c r="I118" s="46"/>
      <c r="J118" s="53" t="s">
        <v>16</v>
      </c>
      <c r="K118" s="53" t="s">
        <v>17</v>
      </c>
      <c r="L118" s="53" t="s">
        <v>18</v>
      </c>
    </row>
    <row r="119" spans="4:12" x14ac:dyDescent="0.2">
      <c r="D119" s="46"/>
      <c r="E119" s="46"/>
      <c r="F119" s="46"/>
      <c r="G119" s="62"/>
      <c r="H119" s="46"/>
      <c r="I119" s="46"/>
      <c r="J119" s="84" t="e">
        <f t="array" ref="J119">(1-(1/(1+J81/100)^#REF!))/SUM(0.01/(1+J$81:J81/100)^(#REF!))</f>
        <v>#REF!</v>
      </c>
      <c r="K119" s="84" t="e">
        <f t="array" ref="K119">(1-(1/(1+K81/100)^#REF!))/SUM(0.01/(1+K$81:K81/100)^(#REF!))</f>
        <v>#REF!</v>
      </c>
      <c r="L119" s="84" t="e">
        <f t="array" ref="L119">(1-(1/(1+L81/100)^#REF!))/SUM(0.01/(1+L$81:L81/100)^(#REF!))</f>
        <v>#REF!</v>
      </c>
    </row>
    <row r="120" spans="4:12" x14ac:dyDescent="0.2">
      <c r="D120" s="46"/>
      <c r="E120" s="46"/>
      <c r="F120" s="46"/>
      <c r="G120" s="62"/>
      <c r="H120" s="46"/>
      <c r="I120" s="46"/>
      <c r="J120" s="84" t="e">
        <f t="array" ref="J120">(1-(1/(1+J82/100)^#REF!))/SUM(0.01/(1+J$81:J82/100)^(#REF!))</f>
        <v>#REF!</v>
      </c>
      <c r="K120" s="84" t="e">
        <f t="array" ref="K120">(1-(1/(1+K82/100)^#REF!))/SUM(0.01/(1+K$81:K82/100)^(#REF!))</f>
        <v>#REF!</v>
      </c>
      <c r="L120" s="84" t="e">
        <f t="array" ref="L120">(1-(1/(1+L82/100)^#REF!))/SUM(0.01/(1+L$81:L82/100)^(#REF!))</f>
        <v>#REF!</v>
      </c>
    </row>
    <row r="121" spans="4:12" x14ac:dyDescent="0.2">
      <c r="D121" s="46"/>
      <c r="E121" s="46"/>
      <c r="F121" s="46"/>
      <c r="G121" s="62"/>
      <c r="H121" s="46"/>
      <c r="I121" s="46"/>
      <c r="J121" s="84" t="e">
        <f t="array" ref="J121">(1-(1/(1+J83/100)^#REF!))/SUM(0.01/(1+J$81:J83/100)^(#REF!))</f>
        <v>#REF!</v>
      </c>
      <c r="K121" s="84" t="e">
        <f t="array" ref="K121">(1-(1/(1+K83/100)^#REF!))/SUM(0.01/(1+K$81:K83/100)^(#REF!))</f>
        <v>#REF!</v>
      </c>
      <c r="L121" s="84" t="e">
        <f t="array" ref="L121">(1-(1/(1+L83/100)^#REF!))/SUM(0.01/(1+L$81:L83/100)^(#REF!))</f>
        <v>#REF!</v>
      </c>
    </row>
    <row r="122" spans="4:12" x14ac:dyDescent="0.2">
      <c r="D122" s="46"/>
      <c r="E122" s="46"/>
      <c r="F122" s="46"/>
      <c r="G122" s="62"/>
      <c r="H122" s="46"/>
      <c r="I122" s="46"/>
      <c r="J122" s="84" t="e">
        <f t="array" ref="J122">(1-(1/(1+J84/100)^#REF!))/SUM(0.01/(1+J$81:J84/100)^(#REF!))</f>
        <v>#REF!</v>
      </c>
      <c r="K122" s="84" t="e">
        <f t="array" ref="K122">(1-(1/(1+K84/100)^#REF!))/SUM(0.01/(1+K$81:K84/100)^(#REF!))</f>
        <v>#REF!</v>
      </c>
      <c r="L122" s="84" t="e">
        <f t="array" ref="L122">(1-(1/(1+L84/100)^#REF!))/SUM(0.01/(1+L$81:L84/100)^(#REF!))</f>
        <v>#REF!</v>
      </c>
    </row>
    <row r="123" spans="4:12" x14ac:dyDescent="0.2">
      <c r="D123" s="46"/>
      <c r="E123" s="46"/>
      <c r="F123" s="46"/>
      <c r="G123" s="62"/>
      <c r="H123" s="46"/>
      <c r="I123" s="46"/>
      <c r="J123" s="84" t="e">
        <f t="array" ref="J123">(1-(1/(1+J85/100)^#REF!))/SUM(0.01/(1+J$81:J85/100)^(#REF!))</f>
        <v>#REF!</v>
      </c>
      <c r="K123" s="84" t="e">
        <f t="array" ref="K123">(1-(1/(1+K85/100)^#REF!))/SUM(0.01/(1+K$81:K85/100)^(#REF!))</f>
        <v>#REF!</v>
      </c>
      <c r="L123" s="84" t="e">
        <f t="array" ref="L123">(1-(1/(1+L85/100)^#REF!))/SUM(0.01/(1+L$81:L85/100)^(#REF!))</f>
        <v>#REF!</v>
      </c>
    </row>
    <row r="124" spans="4:12" x14ac:dyDescent="0.2">
      <c r="D124" s="46"/>
      <c r="E124" s="46"/>
      <c r="F124" s="46"/>
      <c r="G124" s="62"/>
      <c r="H124" s="46"/>
      <c r="I124" s="46"/>
      <c r="J124" s="84" t="e">
        <f t="array" ref="J124">(1-(1/(1+J86/100)^#REF!))/SUM(0.01/(1+J$81:J86/100)^(#REF!))</f>
        <v>#REF!</v>
      </c>
      <c r="K124" s="84" t="e">
        <f t="array" ref="K124">(1-(1/(1+K86/100)^#REF!))/SUM(0.01/(1+K$81:K86/100)^(#REF!))</f>
        <v>#REF!</v>
      </c>
      <c r="L124" s="84" t="e">
        <f t="array" ref="L124">(1-(1/(1+L86/100)^#REF!))/SUM(0.01/(1+L$81:L86/100)^(#REF!))</f>
        <v>#REF!</v>
      </c>
    </row>
    <row r="125" spans="4:12" x14ac:dyDescent="0.2">
      <c r="D125" s="46"/>
      <c r="E125" s="46"/>
      <c r="F125" s="46"/>
      <c r="G125" s="62"/>
      <c r="H125" s="46"/>
      <c r="I125" s="46"/>
      <c r="J125" s="84" t="e">
        <f t="array" ref="J125">(1-(1/(1+J87/100)^#REF!))/SUM(0.01/(1+J$81:J87/100)^(#REF!))</f>
        <v>#REF!</v>
      </c>
      <c r="K125" s="84" t="e">
        <f t="array" ref="K125">(1-(1/(1+K87/100)^#REF!))/SUM(0.01/(1+K$81:K87/100)^(#REF!))</f>
        <v>#REF!</v>
      </c>
      <c r="L125" s="84" t="e">
        <f t="array" ref="L125">(1-(1/(1+L87/100)^#REF!))/SUM(0.01/(1+L$81:L87/100)^(#REF!))</f>
        <v>#REF!</v>
      </c>
    </row>
    <row r="126" spans="4:12" x14ac:dyDescent="0.2">
      <c r="D126" s="46"/>
      <c r="E126" s="46"/>
      <c r="F126" s="46"/>
      <c r="G126" s="62"/>
      <c r="H126" s="46"/>
      <c r="I126" s="46"/>
      <c r="J126" s="84" t="e">
        <f t="array" ref="J126">(1-(1/(1+J88/100)^#REF!))/SUM(0.01/(1+J$81:J88/100)^(#REF!))</f>
        <v>#REF!</v>
      </c>
      <c r="K126" s="84" t="e">
        <f t="array" ref="K126">(1-(1/(1+K88/100)^#REF!))/SUM(0.01/(1+K$81:K88/100)^(#REF!))</f>
        <v>#REF!</v>
      </c>
      <c r="L126" s="84" t="e">
        <f t="array" ref="L126">(1-(1/(1+L88/100)^#REF!))/SUM(0.01/(1+L$81:L88/100)^(#REF!))</f>
        <v>#REF!</v>
      </c>
    </row>
    <row r="127" spans="4:12" x14ac:dyDescent="0.2">
      <c r="D127" s="46"/>
      <c r="E127" s="46"/>
      <c r="F127" s="46"/>
      <c r="G127" s="62"/>
      <c r="H127" s="46"/>
      <c r="I127" s="46"/>
      <c r="J127" s="84" t="e">
        <f t="array" ref="J127">(1-(1/(1+J89/100)^#REF!))/SUM(0.01/(1+J$81:J89/100)^(#REF!))</f>
        <v>#REF!</v>
      </c>
      <c r="K127" s="84" t="e">
        <f t="array" ref="K127">(1-(1/(1+K89/100)^#REF!))/SUM(0.01/(1+K$81:K89/100)^(#REF!))</f>
        <v>#REF!</v>
      </c>
      <c r="L127" s="84" t="e">
        <f t="array" ref="L127">(1-(1/(1+L89/100)^#REF!))/SUM(0.01/(1+L$81:L89/100)^(#REF!))</f>
        <v>#REF!</v>
      </c>
    </row>
    <row r="128" spans="4:12" x14ac:dyDescent="0.2">
      <c r="D128" s="46"/>
      <c r="E128" s="46"/>
      <c r="F128" s="46"/>
      <c r="G128" s="62"/>
      <c r="H128" s="46"/>
      <c r="I128" s="46"/>
      <c r="J128" s="84" t="e">
        <f t="array" ref="J128">(1-(1/(1+J90/100)^#REF!))/SUM(0.01/(1+J$81:J90/100)^(#REF!))</f>
        <v>#REF!</v>
      </c>
      <c r="K128" s="84" t="e">
        <f t="array" ref="K128">(1-(1/(1+K90/100)^#REF!))/SUM(0.01/(1+K$81:K90/100)^(#REF!))</f>
        <v>#REF!</v>
      </c>
      <c r="L128" s="84" t="e">
        <f t="array" ref="L128">(1-(1/(1+L90/100)^#REF!))/SUM(0.01/(1+L$81:L90/100)^(#REF!))</f>
        <v>#REF!</v>
      </c>
    </row>
    <row r="131" spans="10:12" x14ac:dyDescent="0.2">
      <c r="J131" s="77"/>
      <c r="K131" s="77"/>
      <c r="L131" s="77"/>
    </row>
    <row r="132" spans="10:12" x14ac:dyDescent="0.2">
      <c r="J132" s="77"/>
      <c r="K132" s="77"/>
      <c r="L132" s="77"/>
    </row>
    <row r="133" spans="10:12" x14ac:dyDescent="0.2">
      <c r="J133" s="77"/>
      <c r="K133" s="77"/>
      <c r="L133" s="77"/>
    </row>
    <row r="134" spans="10:12" x14ac:dyDescent="0.2">
      <c r="J134" s="77"/>
      <c r="K134" s="77"/>
      <c r="L134" s="77"/>
    </row>
    <row r="135" spans="10:12" x14ac:dyDescent="0.2">
      <c r="J135" s="77"/>
      <c r="K135" s="77"/>
      <c r="L135" s="77"/>
    </row>
    <row r="136" spans="10:12" x14ac:dyDescent="0.2">
      <c r="J136" s="77"/>
      <c r="K136" s="77"/>
      <c r="L136" s="77"/>
    </row>
    <row r="137" spans="10:12" x14ac:dyDescent="0.2">
      <c r="J137" s="77"/>
      <c r="K137" s="77"/>
      <c r="L137" s="77"/>
    </row>
    <row r="138" spans="10:12" x14ac:dyDescent="0.2">
      <c r="J138" s="77"/>
      <c r="K138" s="77"/>
      <c r="L138" s="77"/>
    </row>
    <row r="139" spans="10:12" x14ac:dyDescent="0.2">
      <c r="J139" s="77"/>
      <c r="K139" s="77"/>
      <c r="L139" s="77"/>
    </row>
    <row r="140" spans="10:12" x14ac:dyDescent="0.2">
      <c r="J140" s="77"/>
      <c r="K140" s="77"/>
      <c r="L140" s="77"/>
    </row>
    <row r="141" spans="10:12" x14ac:dyDescent="0.2">
      <c r="J141" s="77"/>
      <c r="K141" s="77"/>
      <c r="L141" s="77"/>
    </row>
    <row r="142" spans="10:12" x14ac:dyDescent="0.2">
      <c r="J142" s="85"/>
      <c r="K142" s="85"/>
      <c r="L142" s="85"/>
    </row>
    <row r="143" spans="10:12" x14ac:dyDescent="0.2">
      <c r="J143" s="85"/>
      <c r="K143" s="85"/>
      <c r="L143" s="85"/>
    </row>
    <row r="144" spans="10:12" x14ac:dyDescent="0.2">
      <c r="J144" s="85"/>
      <c r="K144" s="85"/>
      <c r="L144" s="85"/>
    </row>
    <row r="145" spans="10:12" x14ac:dyDescent="0.2">
      <c r="J145" s="85"/>
      <c r="K145" s="85"/>
      <c r="L145" s="85"/>
    </row>
  </sheetData>
  <mergeCells count="3">
    <mergeCell ref="A15:A18"/>
    <mergeCell ref="A20:A23"/>
    <mergeCell ref="J55:L55"/>
  </mergeCells>
  <pageMargins left="0.78740157480314965" right="0.59055118110236227" top="0.59055118110236227" bottom="0.59055118110236227" header="0.59055118110236227" footer="0.59055118110236227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I145"/>
  <sheetViews>
    <sheetView tabSelected="1" topLeftCell="C2" zoomScaleNormal="100" workbookViewId="0">
      <pane xSplit="1" ySplit="1" topLeftCell="D3" activePane="bottomRight" state="frozen"/>
      <selection activeCell="C2" sqref="C2"/>
      <selection pane="topRight" activeCell="D2" sqref="D2"/>
      <selection pane="bottomLeft" activeCell="C4" sqref="C4"/>
      <selection pane="bottomRight" activeCell="Z17" sqref="Z17"/>
    </sheetView>
  </sheetViews>
  <sheetFormatPr baseColWidth="10" defaultColWidth="11.44140625" defaultRowHeight="12.75" x14ac:dyDescent="0.2"/>
  <cols>
    <col min="1" max="1" width="22.5546875" style="3" hidden="1" customWidth="1"/>
    <col min="2" max="2" width="27.33203125" style="3" hidden="1" customWidth="1"/>
    <col min="3" max="3" width="6.21875" style="3" customWidth="1"/>
    <col min="4" max="4" width="8.21875" style="9" customWidth="1"/>
    <col min="5" max="5" width="2.6640625" style="9" customWidth="1"/>
    <col min="6" max="6" width="21.33203125" style="9" customWidth="1"/>
    <col min="7" max="7" width="1.5546875" style="17" customWidth="1"/>
    <col min="8" max="8" width="17.33203125" style="9" customWidth="1"/>
    <col min="9" max="9" width="1.5546875" style="9" customWidth="1"/>
    <col min="10" max="11" width="11.44140625" style="3"/>
    <col min="12" max="12" width="11.44140625" style="3" customWidth="1"/>
    <col min="13" max="13" width="1.6640625" style="3" customWidth="1"/>
    <col min="14" max="14" width="17.109375" style="3" customWidth="1"/>
    <col min="15" max="15" width="2.21875" style="3" customWidth="1"/>
    <col min="16" max="16" width="11.33203125" style="3" customWidth="1"/>
    <col min="17" max="17" width="9.21875" style="3" customWidth="1"/>
    <col min="18" max="18" width="2.21875" style="3" customWidth="1"/>
    <col min="19" max="20" width="9.21875" style="3" customWidth="1"/>
    <col min="21" max="21" width="2.77734375" style="3" customWidth="1"/>
    <col min="22" max="22" width="2.88671875" style="3" customWidth="1"/>
    <col min="23" max="23" width="9" style="3" customWidth="1"/>
    <col min="24" max="24" width="1.33203125" style="3" customWidth="1"/>
    <col min="25" max="25" width="2.77734375" style="3" customWidth="1"/>
    <col min="26" max="26" width="11.44140625" style="3"/>
    <col min="27" max="27" width="2.21875" style="3" customWidth="1"/>
    <col min="28" max="28" width="3.21875" style="3" customWidth="1"/>
    <col min="29" max="29" width="11.44140625" style="3" customWidth="1"/>
    <col min="30" max="30" width="1.5546875" style="3" customWidth="1"/>
    <col min="31" max="31" width="4.5546875" style="3" customWidth="1"/>
    <col min="32" max="32" width="11.44140625" style="3"/>
    <col min="33" max="33" width="1.5546875" style="3" customWidth="1"/>
    <col min="34" max="34" width="3.21875" style="3" customWidth="1"/>
    <col min="35" max="35" width="11.44140625" style="3" customWidth="1"/>
    <col min="36" max="16384" width="11.44140625" style="3"/>
  </cols>
  <sheetData>
    <row r="1" spans="1:35" ht="36.75" customHeight="1" x14ac:dyDescent="0.2"/>
    <row r="2" spans="1:35" ht="15" customHeight="1" x14ac:dyDescent="0.2">
      <c r="A2" s="1" t="s">
        <v>19</v>
      </c>
      <c r="B2" s="16" t="s">
        <v>21</v>
      </c>
      <c r="C2" s="20" t="s">
        <v>0</v>
      </c>
      <c r="D2" s="2" t="s">
        <v>34</v>
      </c>
      <c r="E2" s="2"/>
      <c r="F2" s="2" t="s">
        <v>35</v>
      </c>
      <c r="G2" s="18"/>
      <c r="H2" s="2" t="s">
        <v>22</v>
      </c>
      <c r="I2" s="2"/>
      <c r="J2" s="4" t="s">
        <v>13</v>
      </c>
      <c r="K2" s="4" t="s">
        <v>14</v>
      </c>
      <c r="L2" s="4" t="s">
        <v>15</v>
      </c>
      <c r="N2" s="4" t="s">
        <v>32</v>
      </c>
      <c r="P2" s="3" t="s">
        <v>33</v>
      </c>
      <c r="Q2" s="3" t="s">
        <v>23</v>
      </c>
      <c r="V2" s="3" t="s">
        <v>24</v>
      </c>
      <c r="W2" s="4" t="s">
        <v>32</v>
      </c>
      <c r="Z2" s="4" t="s">
        <v>32</v>
      </c>
      <c r="AC2" s="39" t="s">
        <v>31</v>
      </c>
    </row>
    <row r="3" spans="1:35" ht="36.75" customHeight="1" x14ac:dyDescent="0.2">
      <c r="A3" s="1"/>
      <c r="B3" s="16"/>
      <c r="C3" s="20"/>
      <c r="D3" s="2"/>
      <c r="E3" s="2"/>
      <c r="F3" s="2"/>
      <c r="G3" s="18"/>
      <c r="H3" s="2"/>
      <c r="I3" s="2"/>
      <c r="J3" s="4"/>
      <c r="K3" s="4"/>
      <c r="L3" s="4"/>
    </row>
    <row r="4" spans="1:35" ht="89.25" customHeight="1" x14ac:dyDescent="0.2">
      <c r="A4" s="1"/>
      <c r="B4" s="16"/>
      <c r="C4" s="20"/>
      <c r="D4" s="2"/>
      <c r="E4" s="2"/>
      <c r="F4" s="2"/>
      <c r="G4" s="18"/>
      <c r="H4" s="2"/>
      <c r="I4" s="2"/>
      <c r="J4" s="4"/>
      <c r="K4" s="4"/>
      <c r="L4" s="4"/>
    </row>
    <row r="5" spans="1:35" ht="11.25" customHeight="1" x14ac:dyDescent="0.2">
      <c r="A5" s="3" t="s">
        <v>1</v>
      </c>
      <c r="B5" s="2">
        <f>_xll.BDP(A5,"PX_LAST")</f>
        <v>1.0269999999999999</v>
      </c>
      <c r="C5" s="1">
        <v>1</v>
      </c>
      <c r="D5" s="22">
        <v>1.027E-2</v>
      </c>
      <c r="E5" s="2"/>
      <c r="F5" s="30">
        <f>D5</f>
        <v>1.027E-2</v>
      </c>
      <c r="G5" s="31"/>
      <c r="H5" s="30">
        <f>F5</f>
        <v>1.027E-2</v>
      </c>
      <c r="I5" s="2"/>
      <c r="J5" s="32">
        <f>H6</f>
        <v>1.381431319121651E-2</v>
      </c>
      <c r="K5" s="32">
        <f>H8</f>
        <v>1.2499833703602858E-2</v>
      </c>
      <c r="L5" s="32">
        <f>H10</f>
        <v>1.4985681122839267E-2</v>
      </c>
      <c r="N5" s="29">
        <f>100/(1+F5)^C5</f>
        <v>98.983440070476206</v>
      </c>
      <c r="P5" s="33">
        <f t="shared" ref="P5:P14" si="0">100/(1+J4)^(C5-1)</f>
        <v>100</v>
      </c>
      <c r="Q5" s="34">
        <f t="shared" ref="Q5:Q14" si="1">P5/N5-1</f>
        <v>1.0270000000000001E-2</v>
      </c>
      <c r="S5" s="33">
        <v>100</v>
      </c>
      <c r="T5" s="34">
        <f t="shared" ref="T5:T13" si="2">S5/N5-1</f>
        <v>1.0270000000000001E-2</v>
      </c>
      <c r="V5" s="3">
        <v>2</v>
      </c>
      <c r="W5" s="33">
        <f>V5/(1+F5)^C5</f>
        <v>1.9796688014095243</v>
      </c>
      <c r="Z5" s="23">
        <f t="shared" ref="Z5:Z11" si="3">V5/(1+yield_0)^C5</f>
        <v>1.973307075743191</v>
      </c>
      <c r="AC5" s="33">
        <f>Z5*C5</f>
        <v>1.973307075743191</v>
      </c>
      <c r="AE5" s="19"/>
      <c r="AI5" s="3">
        <f t="shared" ref="AI5:AI11" si="4">V5/(1+yield_0+1%)^C5</f>
        <v>1.9540275933622946</v>
      </c>
    </row>
    <row r="6" spans="1:35" ht="11.25" customHeight="1" x14ac:dyDescent="0.2">
      <c r="A6" s="3" t="s">
        <v>2</v>
      </c>
      <c r="B6" s="2">
        <f>_xll.BDP(A6,"PX_LAST")</f>
        <v>1.2030000000000001</v>
      </c>
      <c r="C6" s="1">
        <v>2</v>
      </c>
      <c r="D6" s="22">
        <v>1.2030000000000001E-2</v>
      </c>
      <c r="E6" s="2"/>
      <c r="F6" s="30">
        <f t="array" ref="F6">(((1+D6)/(1-SUM(D6*1/(1+(F5:$F$5))^(C5:$C$5))))^(1/C6)-1)</f>
        <v>1.2040605009349559E-2</v>
      </c>
      <c r="G6" s="31"/>
      <c r="H6" s="30">
        <f>((1+F6)^C6)/((1+F5)^C5)-1</f>
        <v>1.381431319121651E-2</v>
      </c>
      <c r="I6" s="2"/>
      <c r="J6" s="32">
        <f t="array" ref="J6">PRODUCT(1+H$6:H7)^(1/C6)-1</f>
        <v>1.283054908948511E-2</v>
      </c>
      <c r="K6" s="32">
        <f t="array" ref="K6">PRODUCT(1+H$8:H9)^(1/$C6)-1</f>
        <v>1.3172145671507485E-2</v>
      </c>
      <c r="L6" s="32">
        <f t="array" ref="L6">PRODUCT(1+H$10:H11)^(1/$C6)-1</f>
        <v>1.5928680916052151E-2</v>
      </c>
      <c r="N6" s="29">
        <f>100/(1+F6)^C6</f>
        <v>97.634683967819313</v>
      </c>
      <c r="P6" s="33">
        <f t="shared" si="0"/>
        <v>98.637392172168816</v>
      </c>
      <c r="Q6" s="34">
        <f t="shared" si="1"/>
        <v>1.0270000000000001E-2</v>
      </c>
      <c r="R6" s="36"/>
      <c r="S6" s="27">
        <f>100/(1+F5)^C5</f>
        <v>98.983440070476206</v>
      </c>
      <c r="T6" s="34">
        <f t="shared" si="2"/>
        <v>1.381431319121651E-2</v>
      </c>
      <c r="V6" s="3">
        <v>2</v>
      </c>
      <c r="W6" s="33">
        <f t="shared" ref="W6:W12" si="5">V6/(1+F6)^C6</f>
        <v>1.9526936793563863</v>
      </c>
      <c r="Z6" s="23">
        <f t="shared" si="3"/>
        <v>1.9469704075890719</v>
      </c>
      <c r="AC6" s="33">
        <f t="shared" ref="AC6:AC11" si="6">Z6*C6</f>
        <v>3.8939408151781438</v>
      </c>
      <c r="AE6" s="19"/>
      <c r="AI6" s="3">
        <f t="shared" si="4"/>
        <v>1.9091119178106206</v>
      </c>
    </row>
    <row r="7" spans="1:35" ht="11.25" customHeight="1" x14ac:dyDescent="0.2">
      <c r="A7" s="3" t="s">
        <v>3</v>
      </c>
      <c r="B7" s="2">
        <f>_xll.BDP(A7,"PX_LAST")</f>
        <v>1.1970000000000001</v>
      </c>
      <c r="C7" s="1">
        <v>3</v>
      </c>
      <c r="D7" s="22">
        <v>1.1970000000000001E-2</v>
      </c>
      <c r="E7" s="2"/>
      <c r="F7" s="30">
        <f t="array" ref="F7">(((1+D7)/(1-SUM(D7*1/(1+(F$5:$F6))^(C$5:$C6))))^(1/C7)-1)</f>
        <v>1.197631245274966E-2</v>
      </c>
      <c r="G7" s="31"/>
      <c r="H7" s="30">
        <f t="shared" ref="H7:H24" si="7">((1+F7)^C7)/((1+F6)^C6)-1</f>
        <v>1.1847739592354634E-2</v>
      </c>
      <c r="I7" s="2"/>
      <c r="J7" s="32">
        <f t="array" ref="J7">PRODUCT(1+H$6:H8)^(1/C7)-1</f>
        <v>1.2720298626777149E-2</v>
      </c>
      <c r="K7" s="32">
        <f t="array" ref="K7">PRODUCT(1+H$8:H10)^(1/$C7)-1</f>
        <v>1.377629716330131E-2</v>
      </c>
      <c r="L7" s="32">
        <f t="array" ref="L7">PRODUCT(1+H$10:H12)^(1/$C7)-1</f>
        <v>1.6690138379742647E-2</v>
      </c>
      <c r="N7" s="29">
        <f t="shared" ref="N7:N14" si="8">100/(1+F7)^C7</f>
        <v>96.491478062849282</v>
      </c>
      <c r="P7" s="33">
        <f t="shared" si="0"/>
        <v>97.482445542554728</v>
      </c>
      <c r="Q7" s="34">
        <f t="shared" si="1"/>
        <v>1.0269999999999779E-2</v>
      </c>
      <c r="R7" s="36"/>
      <c r="S7" s="27">
        <f t="shared" ref="S7:S14" si="9">100/(1+F6)^C6</f>
        <v>97.634683967819313</v>
      </c>
      <c r="T7" s="34">
        <f t="shared" si="2"/>
        <v>1.1847739592354634E-2</v>
      </c>
      <c r="V7" s="3">
        <v>2</v>
      </c>
      <c r="W7" s="33">
        <f t="shared" si="5"/>
        <v>1.9298295612569856</v>
      </c>
      <c r="Z7" s="23">
        <f t="shared" si="3"/>
        <v>1.9209852407790602</v>
      </c>
      <c r="AC7" s="33">
        <f t="shared" si="6"/>
        <v>5.7629557223371801</v>
      </c>
      <c r="AE7" s="19"/>
      <c r="AI7" s="3">
        <f t="shared" si="4"/>
        <v>1.8652286831093812</v>
      </c>
    </row>
    <row r="8" spans="1:35" ht="11.25" customHeight="1" x14ac:dyDescent="0.2">
      <c r="A8" s="3" t="s">
        <v>4</v>
      </c>
      <c r="B8" s="2">
        <f>_xll.BDP(A8,"PX_LAST")</f>
        <v>1.21</v>
      </c>
      <c r="C8" s="1">
        <v>4</v>
      </c>
      <c r="D8" s="22">
        <v>1.21E-2</v>
      </c>
      <c r="E8" s="2"/>
      <c r="F8" s="30">
        <f t="array" ref="F8">(((1+D8)/(1-SUM(D8*1/(1+(F$5:$F7))^(C$5:$C7))))^(1/C8)-1)</f>
        <v>1.2107167382721329E-2</v>
      </c>
      <c r="G8" s="31"/>
      <c r="H8" s="30">
        <f t="shared" si="7"/>
        <v>1.2499833703602858E-2</v>
      </c>
      <c r="I8" s="2"/>
      <c r="J8" s="32">
        <f t="array" ref="J8">PRODUCT(1+H$6:H9)^(1/C8)-1</f>
        <v>1.3001332981672276E-2</v>
      </c>
      <c r="K8" s="32">
        <f t="array" ref="K8">PRODUCT(1+H$8:H11)^(1/$C8)-1</f>
        <v>1.4549477104463859E-2</v>
      </c>
      <c r="L8" s="32">
        <f t="array" ref="L8">PRODUCT(1+H$10:H13)^(1/$C8)-1</f>
        <v>1.7403101228391504E-2</v>
      </c>
      <c r="N8" s="29">
        <f t="shared" si="8"/>
        <v>95.300240899689854</v>
      </c>
      <c r="P8" s="33">
        <f t="shared" si="0"/>
        <v>96.278974373729639</v>
      </c>
      <c r="Q8" s="34">
        <f t="shared" si="1"/>
        <v>1.0269999999999779E-2</v>
      </c>
      <c r="R8" s="36"/>
      <c r="S8" s="27">
        <f t="shared" si="9"/>
        <v>96.491478062849282</v>
      </c>
      <c r="T8" s="34">
        <f t="shared" si="2"/>
        <v>1.249983370360308E-2</v>
      </c>
      <c r="V8" s="3">
        <v>2</v>
      </c>
      <c r="W8" s="33">
        <f t="shared" si="5"/>
        <v>1.9060048179937972</v>
      </c>
      <c r="Z8" s="23">
        <f t="shared" si="3"/>
        <v>1.8953468840137782</v>
      </c>
      <c r="AC8" s="33">
        <f t="shared" si="6"/>
        <v>7.5813875360551126</v>
      </c>
      <c r="AE8" s="19"/>
      <c r="AI8" s="3">
        <f t="shared" si="4"/>
        <v>1.8223541573632733</v>
      </c>
    </row>
    <row r="9" spans="1:35" ht="11.25" customHeight="1" x14ac:dyDescent="0.2">
      <c r="A9" s="3" t="s">
        <v>5</v>
      </c>
      <c r="B9" s="2">
        <f>_xll.BDP(A9,"PX_LAST")</f>
        <v>1.244</v>
      </c>
      <c r="C9" s="1">
        <v>5</v>
      </c>
      <c r="D9" s="22">
        <v>1.244E-2</v>
      </c>
      <c r="E9" s="2"/>
      <c r="F9" s="30">
        <f t="array" ref="F9">(((1+D9)/(1-SUM(D9*1/(1+(F$5:$F8))^(C$5:$C8))))^(1/C9)-1)</f>
        <v>1.2454476275826964E-2</v>
      </c>
      <c r="G9" s="31"/>
      <c r="H9" s="30">
        <f t="shared" si="7"/>
        <v>1.3844904062578989E-2</v>
      </c>
      <c r="I9" s="2"/>
      <c r="J9" s="32">
        <f t="array" ref="J9">PRODUCT(1+H$6:H10)^(1/C9)-1</f>
        <v>1.3397892006889567E-2</v>
      </c>
      <c r="K9" s="32">
        <f t="array" ref="K9">PRODUCT(1+H$8:H12)^(1/$C9)-1</f>
        <v>1.5281477822338241E-2</v>
      </c>
      <c r="L9" s="32">
        <f t="array" ref="L9">PRODUCT(1+H$10:H14)^(1/$C9)-1</f>
        <v>1.7912354156844668E-2</v>
      </c>
      <c r="N9" s="29">
        <f t="shared" si="8"/>
        <v>93.998836032821345</v>
      </c>
      <c r="P9" s="33">
        <f t="shared" si="0"/>
        <v>94.964204078878382</v>
      </c>
      <c r="Q9" s="34">
        <f t="shared" si="1"/>
        <v>1.0269999999999557E-2</v>
      </c>
      <c r="R9" s="36"/>
      <c r="S9" s="27">
        <f t="shared" si="9"/>
        <v>95.300240899689854</v>
      </c>
      <c r="T9" s="34">
        <f t="shared" si="2"/>
        <v>1.3844904062578989E-2</v>
      </c>
      <c r="V9" s="3">
        <v>2</v>
      </c>
      <c r="W9" s="33">
        <f t="shared" si="5"/>
        <v>1.8799767206564271</v>
      </c>
      <c r="Z9" s="23">
        <f t="shared" si="3"/>
        <v>1.8700507086060989</v>
      </c>
      <c r="AC9" s="33">
        <f t="shared" si="6"/>
        <v>9.3502535430304938</v>
      </c>
      <c r="AE9" s="19"/>
      <c r="AI9" s="3">
        <f t="shared" si="4"/>
        <v>1.7804651541831646</v>
      </c>
    </row>
    <row r="10" spans="1:35" ht="11.25" customHeight="1" x14ac:dyDescent="0.2">
      <c r="A10" s="3" t="s">
        <v>6</v>
      </c>
      <c r="B10" s="2">
        <f>_xll.BDP(A10,"PX_LAST")</f>
        <v>1.2849999999999999</v>
      </c>
      <c r="C10" s="1">
        <v>6</v>
      </c>
      <c r="D10" s="22">
        <v>1.2849999999999999E-2</v>
      </c>
      <c r="E10" s="2"/>
      <c r="F10" s="30">
        <f t="array" ref="F10">(((1+D10)/(1-SUM(D10*1/(1+(F$5:$F9))^(C$5:$C9))))^(1/C10)-1)</f>
        <v>1.2875904963347784E-2</v>
      </c>
      <c r="G10" s="31"/>
      <c r="H10" s="30">
        <f t="shared" si="7"/>
        <v>1.4985681122839267E-2</v>
      </c>
      <c r="I10" s="2"/>
      <c r="J10" s="32">
        <f t="array" ref="J10">PRODUCT(1+H$6:H11)^(1/C10)-1</f>
        <v>1.3976177201151518E-2</v>
      </c>
      <c r="K10" s="32">
        <f t="array" ref="K10">PRODUCT(1+H$8:H13)^(1/$C10)-1</f>
        <v>1.599082320455758E-2</v>
      </c>
      <c r="L10" s="32">
        <f t="array" ref="L10">PRODUCT(1+H$10:H15)^(1/$C10)-1</f>
        <v>1.8083680131694813E-2</v>
      </c>
      <c r="N10" s="29">
        <f t="shared" si="8"/>
        <v>92.610997160899942</v>
      </c>
      <c r="P10" s="33">
        <f t="shared" si="0"/>
        <v>93.562112101742386</v>
      </c>
      <c r="Q10" s="34">
        <f t="shared" si="1"/>
        <v>1.0270000000000001E-2</v>
      </c>
      <c r="R10" s="36"/>
      <c r="S10" s="27">
        <f t="shared" si="9"/>
        <v>93.998836032821345</v>
      </c>
      <c r="T10" s="34">
        <f t="shared" si="2"/>
        <v>1.4985681122839045E-2</v>
      </c>
      <c r="V10" s="3">
        <v>2</v>
      </c>
      <c r="W10" s="33">
        <f t="shared" si="5"/>
        <v>1.8522199432179987</v>
      </c>
      <c r="Z10" s="23">
        <f t="shared" si="3"/>
        <v>1.8450921476454913</v>
      </c>
      <c r="AC10" s="33">
        <f t="shared" si="6"/>
        <v>11.070552885872948</v>
      </c>
      <c r="AE10" s="3" t="s">
        <v>30</v>
      </c>
      <c r="AF10" s="40">
        <v>0.01</v>
      </c>
      <c r="AI10" s="3">
        <f t="shared" si="4"/>
        <v>1.739539020146978</v>
      </c>
    </row>
    <row r="11" spans="1:35" ht="11.25" customHeight="1" x14ac:dyDescent="0.2">
      <c r="A11" s="3" t="s">
        <v>7</v>
      </c>
      <c r="B11" s="2">
        <f>_xll.BDP(A11,"PX_LAST")</f>
        <v>1.34</v>
      </c>
      <c r="C11" s="1">
        <v>7</v>
      </c>
      <c r="D11" s="22">
        <v>1.34E-2</v>
      </c>
      <c r="E11" s="2"/>
      <c r="F11" s="30">
        <f t="array" ref="F11">(((1+D11)/(1-SUM(D11*1/(1+(F$5:$F10))^(C$5:$C10))))^(1/C11)-1)</f>
        <v>1.3445892060966358E-2</v>
      </c>
      <c r="G11" s="31"/>
      <c r="H11" s="30">
        <f t="shared" si="7"/>
        <v>1.6872556828629648E-2</v>
      </c>
      <c r="I11" s="2"/>
      <c r="J11" s="32">
        <f t="array" ref="J11">PRODUCT(1+H$6:H12)^(1/C11)-1</f>
        <v>1.4580607897461517E-2</v>
      </c>
      <c r="K11" s="32">
        <f t="array" ref="K11">PRODUCT(1+H$8:H14)^(1/$C11)-1</f>
        <v>1.6555750395500501E-2</v>
      </c>
      <c r="L11" s="32">
        <f t="array" ref="L11">PRODUCT(1+H$10:H16)^(1/$C11)-1</f>
        <v>1.8309469130614486E-2</v>
      </c>
      <c r="N11" s="29">
        <f t="shared" si="8"/>
        <v>91.074340180573259</v>
      </c>
      <c r="P11" s="33">
        <f t="shared" si="0"/>
        <v>92.009673654227754</v>
      </c>
      <c r="Q11" s="34">
        <f t="shared" si="1"/>
        <v>1.0270000000000001E-2</v>
      </c>
      <c r="R11" s="36"/>
      <c r="S11" s="27">
        <f t="shared" si="9"/>
        <v>92.610997160899942</v>
      </c>
      <c r="T11" s="34">
        <f t="shared" si="2"/>
        <v>1.687255682862987E-2</v>
      </c>
      <c r="V11" s="3">
        <v>102</v>
      </c>
      <c r="W11" s="33">
        <f t="shared" si="5"/>
        <v>92.895826984184723</v>
      </c>
      <c r="Z11" s="23">
        <f t="shared" si="3"/>
        <v>92.843801453849764</v>
      </c>
      <c r="AC11" s="33">
        <f t="shared" si="6"/>
        <v>649.90661017694833</v>
      </c>
      <c r="AE11" s="41" t="s">
        <v>36</v>
      </c>
      <c r="AF11" s="28">
        <f>-AF10*AC17</f>
        <v>-6.5168652484835332E-2</v>
      </c>
      <c r="AI11" s="3">
        <f t="shared" si="4"/>
        <v>86.677234749988912</v>
      </c>
    </row>
    <row r="12" spans="1:35" ht="11.25" customHeight="1" x14ac:dyDescent="0.2">
      <c r="A12" s="3" t="s">
        <v>8</v>
      </c>
      <c r="B12" s="2">
        <f>_xll.BDP(A12,"PX_LAST")</f>
        <v>1.397</v>
      </c>
      <c r="C12" s="1">
        <v>8</v>
      </c>
      <c r="D12" s="22">
        <v>1.397E-2</v>
      </c>
      <c r="E12" s="2"/>
      <c r="F12" s="30">
        <f t="array" ref="F12">(((1+D12)/(1-SUM(D12*1/(1+(F$5:$F11))^(C$5:$C11))))^(1/C12)-1)</f>
        <v>1.4040777678917093E-2</v>
      </c>
      <c r="G12" s="31"/>
      <c r="H12" s="30">
        <f t="shared" si="7"/>
        <v>1.8214765914537745E-2</v>
      </c>
      <c r="I12" s="2"/>
      <c r="J12" s="32">
        <f t="array" ref="J12">PRODUCT(1+H$6:H13)^(1/C12)-1</f>
        <v>1.5199831424359544E-2</v>
      </c>
      <c r="K12" s="32">
        <f t="array" ref="K12">PRODUCT(1+H$8:H15)^(1/$C12)-1</f>
        <v>1.685356886791034E-2</v>
      </c>
      <c r="L12" s="32">
        <f t="array" ref="L12">PRODUCT(1+H$10:H17)^(1/$C12)-1</f>
        <v>1.8570650922121956E-2</v>
      </c>
      <c r="N12" s="29">
        <f t="shared" si="8"/>
        <v>89.445118288745618</v>
      </c>
      <c r="P12" s="33">
        <f t="shared" si="0"/>
        <v>90.36371965357101</v>
      </c>
      <c r="Q12" s="34">
        <f t="shared" si="1"/>
        <v>1.0269999999999779E-2</v>
      </c>
      <c r="R12" s="36"/>
      <c r="S12" s="27">
        <f t="shared" si="9"/>
        <v>91.074340180573259</v>
      </c>
      <c r="T12" s="34">
        <f t="shared" si="2"/>
        <v>1.8214765914537745E-2</v>
      </c>
      <c r="W12" s="33">
        <f t="shared" si="5"/>
        <v>0</v>
      </c>
      <c r="Z12" s="23"/>
      <c r="AG12" s="40"/>
    </row>
    <row r="13" spans="1:35" ht="11.25" customHeight="1" x14ac:dyDescent="0.2">
      <c r="A13" s="3" t="s">
        <v>9</v>
      </c>
      <c r="B13" s="2">
        <f>_xll.BDP(A13,"PX_LAST")</f>
        <v>1.4550000000000001</v>
      </c>
      <c r="C13" s="1">
        <v>9</v>
      </c>
      <c r="D13" s="22">
        <v>1.455E-2</v>
      </c>
      <c r="E13" s="2"/>
      <c r="F13" s="30">
        <f t="array" ref="F13">(((1+D13)/(1-SUM(D13*1/(1+(F$5:$F12))^(C$5:$C12))))^(1/C13)-1)</f>
        <v>1.4650886559147702E-2</v>
      </c>
      <c r="G13" s="31"/>
      <c r="H13" s="30">
        <f t="shared" si="7"/>
        <v>1.9544991005608914E-2</v>
      </c>
      <c r="I13" s="2"/>
      <c r="J13" s="32">
        <f t="array" ref="J13">PRODUCT(1+H$6:H14)^(1/C13)-1</f>
        <v>1.5726745588211299E-2</v>
      </c>
      <c r="K13" s="32">
        <f t="array" ref="K13">PRODUCT(1+H$8:H16)^(1/$C13)-1</f>
        <v>1.7165595186872995E-2</v>
      </c>
      <c r="L13" s="32">
        <f t="array" ref="L13">PRODUCT(1+H$10:H18)^(1/$C13)-1</f>
        <v>1.8856729896074897E-2</v>
      </c>
      <c r="N13" s="29">
        <f t="shared" si="8"/>
        <v>87.730427865202017</v>
      </c>
      <c r="P13" s="33">
        <f t="shared" si="0"/>
        <v>88.631419359377631</v>
      </c>
      <c r="Q13" s="34">
        <f t="shared" si="1"/>
        <v>1.0269999999999779E-2</v>
      </c>
      <c r="R13" s="36"/>
      <c r="S13" s="27">
        <f t="shared" si="9"/>
        <v>89.445118288745618</v>
      </c>
      <c r="T13" s="34">
        <f t="shared" si="2"/>
        <v>1.9544991005608914E-2</v>
      </c>
      <c r="Z13" s="23"/>
      <c r="AG13" s="28"/>
    </row>
    <row r="14" spans="1:35" ht="11.25" customHeight="1" x14ac:dyDescent="0.2">
      <c r="A14" s="3" t="s">
        <v>10</v>
      </c>
      <c r="B14" s="2">
        <f>_xll.BDP(A14,"PX_LAST")</f>
        <v>1.5049999999999999</v>
      </c>
      <c r="C14" s="1">
        <v>10</v>
      </c>
      <c r="D14" s="22">
        <v>1.5049999999999999E-2</v>
      </c>
      <c r="E14" s="2"/>
      <c r="F14" s="30">
        <f t="array" ref="F14">(((1+D14)/(1-SUM(D14*1/(1+(F$5:$F13))^(C$5:$C13))))^(1/C14)-1)</f>
        <v>1.5179747346528938E-2</v>
      </c>
      <c r="G14" s="31"/>
      <c r="H14" s="30">
        <f t="shared" si="7"/>
        <v>1.9951916171389028E-2</v>
      </c>
      <c r="I14" s="2"/>
      <c r="J14" s="32">
        <f t="array" ref="J14">PRODUCT(1+H$6:H15)^(1/C14)-1</f>
        <v>1.6047688566081186E-2</v>
      </c>
      <c r="K14" s="32">
        <f t="array" ref="K14">PRODUCT(1+H$8:H17)^(1/$C14)-1</f>
        <v>1.7488653565267187E-2</v>
      </c>
      <c r="L14" s="32">
        <f t="array" ref="L14">PRODUCT(1+H$10:H19)^(1/$C14)-1</f>
        <v>1.9161502832254707E-2</v>
      </c>
      <c r="N14" s="29">
        <f t="shared" si="8"/>
        <v>86.014278197071505</v>
      </c>
      <c r="P14" s="33">
        <f t="shared" si="0"/>
        <v>86.897644834155471</v>
      </c>
      <c r="Q14" s="34">
        <f t="shared" si="1"/>
        <v>1.0270000000000445E-2</v>
      </c>
      <c r="R14" s="36"/>
      <c r="S14" s="27">
        <f t="shared" si="9"/>
        <v>87.730427865202017</v>
      </c>
      <c r="T14" s="34">
        <f>S14/N14-1</f>
        <v>1.9951916171389028E-2</v>
      </c>
      <c r="V14" s="42" t="s">
        <v>38</v>
      </c>
      <c r="W14" s="33">
        <f>SUM(W5:W11)</f>
        <v>104.39622050807584</v>
      </c>
      <c r="Y14" s="42" t="s">
        <v>38</v>
      </c>
      <c r="Z14" s="43">
        <f>SUM(Z5:Z11)</f>
        <v>104.29555391822646</v>
      </c>
      <c r="AB14" s="35" t="s">
        <v>25</v>
      </c>
      <c r="AC14" s="3">
        <f>SUM(AC5:AC11)</f>
        <v>689.53900775516536</v>
      </c>
      <c r="AE14" s="3" t="s">
        <v>37</v>
      </c>
      <c r="AF14" s="3">
        <f>(1-1%*AC17)*Z14</f>
        <v>97.498753209216147</v>
      </c>
      <c r="AH14" s="3" t="s">
        <v>37</v>
      </c>
      <c r="AI14" s="19">
        <f>SUM(AI5:AI11)</f>
        <v>97.747961275964627</v>
      </c>
    </row>
    <row r="15" spans="1:35" ht="11.25" customHeight="1" x14ac:dyDescent="0.2">
      <c r="A15" s="44" t="s">
        <v>20</v>
      </c>
      <c r="B15" s="15">
        <f>(4*B14+1*B19)/5</f>
        <v>1.5373999999999999</v>
      </c>
      <c r="C15" s="1">
        <v>11</v>
      </c>
      <c r="D15" s="22">
        <v>1.5373999999999999E-2</v>
      </c>
      <c r="E15" s="2"/>
      <c r="F15" s="30">
        <f t="array" ref="F15">(((1+D15)/(1-SUM(D15*1/(1+(F$5:$F14))^(C$5:$C14))))^(1/C15)-1)</f>
        <v>1.552108159604404E-2</v>
      </c>
      <c r="G15" s="31"/>
      <c r="H15" s="30">
        <f t="shared" si="7"/>
        <v>1.8940742644043329E-2</v>
      </c>
      <c r="I15" s="2"/>
      <c r="J15" s="24"/>
      <c r="K15" s="24"/>
      <c r="L15" s="24"/>
      <c r="Y15" s="3" t="s">
        <v>27</v>
      </c>
      <c r="Z15" s="23">
        <f>Z14-W14</f>
        <v>-0.10066658984938215</v>
      </c>
      <c r="AB15" s="3" t="s">
        <v>28</v>
      </c>
      <c r="AC15" s="33">
        <f>AC14/W14</f>
        <v>6.6050188828610352</v>
      </c>
    </row>
    <row r="16" spans="1:35" ht="11.25" customHeight="1" x14ac:dyDescent="0.2">
      <c r="A16" s="44"/>
      <c r="B16" s="15">
        <f>(3*B14+2*B19)/5</f>
        <v>1.5698000000000001</v>
      </c>
      <c r="C16" s="1">
        <v>12</v>
      </c>
      <c r="D16" s="22">
        <v>1.5698E-2</v>
      </c>
      <c r="E16" s="2"/>
      <c r="F16" s="30">
        <f t="array" ref="F16">(((1+D16)/(1-SUM(D16*1/(1+(F$5:$F15))^(C$5:$C15))))^(1/C16)-1)</f>
        <v>1.5865785133877042E-2</v>
      </c>
      <c r="G16" s="31"/>
      <c r="H16" s="30">
        <f t="shared" si="7"/>
        <v>1.9665255090632439E-2</v>
      </c>
      <c r="I16" s="2"/>
      <c r="J16" s="24"/>
      <c r="K16" s="24"/>
      <c r="L16" s="24"/>
    </row>
    <row r="17" spans="1:29" ht="11.25" customHeight="1" x14ac:dyDescent="0.2">
      <c r="A17" s="44"/>
      <c r="B17" s="15">
        <f>(2*B14+3*B19)/5</f>
        <v>1.6021999999999998</v>
      </c>
      <c r="C17" s="1">
        <v>13</v>
      </c>
      <c r="D17" s="22">
        <v>1.6021999999999998E-2</v>
      </c>
      <c r="E17" s="2"/>
      <c r="F17" s="30">
        <f t="array" ref="F17">(((1+D17)/(1-SUM(D17*1/(1+(F$5:$F16))^(C$5:$C16))))^(1/C17)-1)</f>
        <v>1.6213915728362505E-2</v>
      </c>
      <c r="G17" s="31"/>
      <c r="H17" s="30">
        <f t="shared" si="7"/>
        <v>2.0400800128030916E-2</v>
      </c>
      <c r="I17" s="2"/>
      <c r="J17" s="24"/>
      <c r="K17" s="24"/>
      <c r="L17" s="24"/>
      <c r="Y17" s="3" t="s">
        <v>26</v>
      </c>
      <c r="Z17" s="38">
        <v>1.3526999717849699E-2</v>
      </c>
      <c r="AB17" s="3" t="s">
        <v>29</v>
      </c>
      <c r="AC17" s="3">
        <f>AC15/(1+yield_0)</f>
        <v>6.5168652484835334</v>
      </c>
    </row>
    <row r="18" spans="1:29" ht="11.25" customHeight="1" x14ac:dyDescent="0.2">
      <c r="A18" s="44"/>
      <c r="B18" s="15">
        <f>(1*B14+4*B19)/5</f>
        <v>1.6346000000000001</v>
      </c>
      <c r="C18" s="1">
        <v>14</v>
      </c>
      <c r="D18" s="22">
        <v>1.6345999999999999E-2</v>
      </c>
      <c r="E18" s="2"/>
      <c r="F18" s="30">
        <f t="array" ref="F18">(((1+D18)/(1-SUM(D18*1/(1+(F$5:$F17))^(C$5:$C17))))^(1/C18)-1)</f>
        <v>1.6565576520326086E-2</v>
      </c>
      <c r="G18" s="31"/>
      <c r="H18" s="30">
        <f t="shared" si="7"/>
        <v>2.114825614976179E-2</v>
      </c>
      <c r="I18" s="2"/>
      <c r="J18" s="24"/>
      <c r="K18" s="24"/>
      <c r="L18" s="24"/>
    </row>
    <row r="19" spans="1:29" ht="11.25" customHeight="1" x14ac:dyDescent="0.2">
      <c r="A19" s="3" t="s">
        <v>11</v>
      </c>
      <c r="B19" s="2">
        <f>_xll.BDP(A19,"PX_LAST")</f>
        <v>1.667</v>
      </c>
      <c r="C19" s="1">
        <v>15</v>
      </c>
      <c r="D19" s="22">
        <v>1.6670000000000001E-2</v>
      </c>
      <c r="E19" s="2"/>
      <c r="F19" s="30">
        <f t="array" ref="F19">(((1+D19)/(1-SUM(D19*1/(1+(F$5:$F18))^(C$5:$C18))))^(1/C19)-1)</f>
        <v>1.6920905032229649E-2</v>
      </c>
      <c r="G19" s="31"/>
      <c r="H19" s="30">
        <f t="shared" si="7"/>
        <v>2.1908565066162344E-2</v>
      </c>
      <c r="I19" s="2"/>
      <c r="J19" s="24"/>
      <c r="K19" s="24"/>
      <c r="L19" s="24"/>
    </row>
    <row r="20" spans="1:29" ht="11.25" customHeight="1" x14ac:dyDescent="0.2">
      <c r="A20" s="44" t="s">
        <v>20</v>
      </c>
      <c r="B20" s="2">
        <f>(4*B19+1*B24)/5</f>
        <v>1.6819999999999999</v>
      </c>
      <c r="C20" s="1">
        <v>16</v>
      </c>
      <c r="D20" s="22">
        <v>1.6819999999999998E-2</v>
      </c>
      <c r="E20" s="2"/>
      <c r="F20" s="30">
        <f t="array" ref="F20">(((1+D20)/(1-SUM(D20*1/(1+(F$5:$F19))^(C$5:$C19))))^(1/C20)-1)</f>
        <v>1.7078498818443144E-2</v>
      </c>
      <c r="G20" s="31"/>
      <c r="H20" s="30">
        <f t="shared" si="7"/>
        <v>1.9445338438178528E-2</v>
      </c>
      <c r="I20" s="2"/>
      <c r="J20" s="24"/>
      <c r="K20" s="24"/>
      <c r="L20" s="24"/>
    </row>
    <row r="21" spans="1:29" ht="11.25" customHeight="1" x14ac:dyDescent="0.2">
      <c r="A21" s="44"/>
      <c r="B21" s="2">
        <f>(3*B19+2*B24)/5</f>
        <v>1.6969999999999998</v>
      </c>
      <c r="C21" s="1">
        <v>17</v>
      </c>
      <c r="D21" s="22">
        <v>1.6969999999999999E-2</v>
      </c>
      <c r="E21" s="2"/>
      <c r="F21" s="30">
        <f t="array" ref="F21">(((1+D21)/(1-SUM(D21*1/(1+(F$5:$F20))^(C$5:$C20))))^(1/C21)-1)</f>
        <v>1.7238402959717458E-2</v>
      </c>
      <c r="G21" s="31"/>
      <c r="H21" s="30">
        <f t="shared" si="7"/>
        <v>1.9800290946725863E-2</v>
      </c>
      <c r="I21" s="2"/>
      <c r="J21" s="24"/>
      <c r="K21" s="24"/>
      <c r="L21" s="24"/>
    </row>
    <row r="22" spans="1:29" ht="11.25" customHeight="1" x14ac:dyDescent="0.2">
      <c r="A22" s="44"/>
      <c r="B22" s="2">
        <f>(2*B19+3*B24)/5</f>
        <v>1.7120000000000002</v>
      </c>
      <c r="C22" s="1">
        <v>18</v>
      </c>
      <c r="D22" s="22">
        <v>1.7120000000000003E-2</v>
      </c>
      <c r="E22" s="2"/>
      <c r="F22" s="30">
        <f t="array" ref="F22">(((1+D22)/(1-SUM(D22*1/(1+(F$5:$F21))^(C$5:$C21))))^(1/C22)-1)</f>
        <v>1.7400514940920209E-2</v>
      </c>
      <c r="G22" s="31"/>
      <c r="H22" s="30">
        <f t="shared" si="7"/>
        <v>2.0160374729017327E-2</v>
      </c>
      <c r="I22" s="2"/>
      <c r="J22" s="24"/>
      <c r="K22" s="24"/>
      <c r="L22" s="24"/>
    </row>
    <row r="23" spans="1:29" ht="11.25" customHeight="1" x14ac:dyDescent="0.2">
      <c r="A23" s="44"/>
      <c r="B23" s="2">
        <f>(1*B19+4*B24)/5</f>
        <v>1.7269999999999999</v>
      </c>
      <c r="C23" s="1">
        <v>19</v>
      </c>
      <c r="D23" s="22">
        <v>1.7269999999999997E-2</v>
      </c>
      <c r="E23" s="2"/>
      <c r="F23" s="30">
        <f t="array" ref="F23">(((1+D23)/(1-SUM(D23*1/(1+(F$5:$F22))^(C$5:$C22))))^(1/C23)-1)</f>
        <v>1.7564767904576284E-2</v>
      </c>
      <c r="G23" s="31"/>
      <c r="H23" s="30">
        <f t="shared" si="7"/>
        <v>2.0525859913774092E-2</v>
      </c>
      <c r="I23" s="2"/>
      <c r="J23" s="24"/>
      <c r="K23" s="24"/>
      <c r="L23" s="24"/>
    </row>
    <row r="24" spans="1:29" ht="11.25" customHeight="1" x14ac:dyDescent="0.2">
      <c r="A24" s="3" t="s">
        <v>12</v>
      </c>
      <c r="B24" s="2">
        <f>_xll.BDP(A24,"PX_LAST")</f>
        <v>1.742</v>
      </c>
      <c r="C24" s="1">
        <v>20</v>
      </c>
      <c r="D24" s="22">
        <v>1.7420000000000001E-2</v>
      </c>
      <c r="E24" s="2"/>
      <c r="F24" s="30">
        <f t="array" ref="F24">(((1+D24)/(1-SUM(D24*1/(1+(F$5:$F23))^(C$5:$C23))))^(1/C24)-1)</f>
        <v>1.7731122506146724E-2</v>
      </c>
      <c r="G24" s="31"/>
      <c r="H24" s="30">
        <f t="shared" si="7"/>
        <v>2.0897032278330396E-2</v>
      </c>
      <c r="I24" s="2"/>
    </row>
    <row r="25" spans="1:29" ht="51.75" customHeight="1" x14ac:dyDescent="0.2"/>
    <row r="26" spans="1:29" ht="66" customHeight="1" x14ac:dyDescent="0.2">
      <c r="D26" s="3"/>
      <c r="E26" s="3"/>
      <c r="F26" s="3"/>
      <c r="G26" s="19"/>
      <c r="H26" s="3"/>
      <c r="I26" s="3"/>
    </row>
    <row r="27" spans="1:29" x14ac:dyDescent="0.2">
      <c r="C27" s="20" t="str">
        <f>C2</f>
        <v>t</v>
      </c>
      <c r="D27" s="3"/>
      <c r="E27" s="3"/>
    </row>
    <row r="28" spans="1:29" x14ac:dyDescent="0.2">
      <c r="C28" s="3">
        <f>C5</f>
        <v>1</v>
      </c>
      <c r="D28" s="3"/>
      <c r="E28" s="3"/>
      <c r="F28" s="21">
        <f t="shared" ref="F28:F47" si="10">LN(1+F5)</f>
        <v>1.0217621860417116E-2</v>
      </c>
      <c r="H28" s="21">
        <f>F28</f>
        <v>1.0217621860417116E-2</v>
      </c>
      <c r="J28" s="26">
        <f>H29</f>
        <v>1.3719765314326639E-2</v>
      </c>
      <c r="K28" s="26">
        <f>H31</f>
        <v>1.2422355755188297E-2</v>
      </c>
      <c r="L28" s="26">
        <f>H33</f>
        <v>1.4874505126104054E-2</v>
      </c>
      <c r="N28" s="26">
        <f t="shared" ref="N28:N38" si="11">-C28*F28</f>
        <v>-1.0217621860417116E-2</v>
      </c>
      <c r="P28" s="26">
        <f>-(C28-1)*J27</f>
        <v>0</v>
      </c>
      <c r="Q28" s="26">
        <f t="shared" ref="Q28:Q38" si="12">P28-N28</f>
        <v>1.0217621860417116E-2</v>
      </c>
      <c r="S28" s="26">
        <v>0</v>
      </c>
      <c r="T28" s="26">
        <f>S28-N28</f>
        <v>1.0217621860417116E-2</v>
      </c>
    </row>
    <row r="29" spans="1:29" x14ac:dyDescent="0.2">
      <c r="C29" s="3">
        <f t="shared" ref="C29:C47" si="13">C6</f>
        <v>2</v>
      </c>
      <c r="D29" s="3"/>
      <c r="E29" s="3"/>
      <c r="F29" s="21">
        <f t="shared" si="10"/>
        <v>1.1968693587371878E-2</v>
      </c>
      <c r="H29" s="21">
        <f>(C29*F29)-(C28*F28)</f>
        <v>1.3719765314326639E-2</v>
      </c>
      <c r="J29" s="26">
        <f>SUM(H$29:H30)/$C29</f>
        <v>1.274893495592655E-2</v>
      </c>
      <c r="K29" s="26">
        <f>SUM(H$31:H32)/C29</f>
        <v>1.3086147326021248E-2</v>
      </c>
      <c r="L29" s="26">
        <f>SUM(H$33:H34)/C29</f>
        <v>1.5803150743671772E-2</v>
      </c>
      <c r="N29" s="26">
        <f t="shared" si="11"/>
        <v>-2.3937387174743755E-2</v>
      </c>
      <c r="O29" s="25"/>
      <c r="P29" s="26">
        <f>-(C29-1)*J28</f>
        <v>-1.3719765314326639E-2</v>
      </c>
      <c r="Q29" s="26">
        <f t="shared" si="12"/>
        <v>1.0217621860417116E-2</v>
      </c>
      <c r="R29" s="37"/>
      <c r="S29" s="26">
        <f>-C28*F28</f>
        <v>-1.0217621860417116E-2</v>
      </c>
      <c r="T29" s="26">
        <f t="shared" ref="T29:T38" si="14">S29-N29</f>
        <v>1.3719765314326639E-2</v>
      </c>
    </row>
    <row r="30" spans="1:29" x14ac:dyDescent="0.2">
      <c r="C30" s="3">
        <f t="shared" si="13"/>
        <v>3</v>
      </c>
      <c r="F30" s="21">
        <f t="shared" si="10"/>
        <v>1.1905163924090072E-2</v>
      </c>
      <c r="H30" s="21">
        <f t="shared" ref="H30:H47" si="15">(C30*F30)-(C29*F29)</f>
        <v>1.177810459752646E-2</v>
      </c>
      <c r="J30" s="26">
        <f>SUM(H$29:H31)/$C30</f>
        <v>1.2640075222347133E-2</v>
      </c>
      <c r="K30" s="26">
        <f>SUM(H$31:H33)/C30</f>
        <v>1.3682266592715516E-2</v>
      </c>
      <c r="L30" s="26">
        <f>SUM(H$33:H35)/C30</f>
        <v>1.6552388615606095E-2</v>
      </c>
      <c r="N30" s="26">
        <f t="shared" si="11"/>
        <v>-3.5715491772270215E-2</v>
      </c>
      <c r="O30" s="25"/>
      <c r="P30" s="26">
        <f t="shared" ref="P30:P38" si="16">-(C30-1)*J29</f>
        <v>-2.5497869911853099E-2</v>
      </c>
      <c r="Q30" s="26">
        <f t="shared" si="12"/>
        <v>1.0217621860417116E-2</v>
      </c>
      <c r="R30" s="37"/>
      <c r="S30" s="26">
        <f t="shared" ref="S30:S38" si="17">-C29*F29</f>
        <v>-2.3937387174743755E-2</v>
      </c>
      <c r="T30" s="26">
        <f t="shared" si="14"/>
        <v>1.177810459752646E-2</v>
      </c>
    </row>
    <row r="31" spans="1:29" x14ac:dyDescent="0.2">
      <c r="C31" s="3">
        <f t="shared" si="13"/>
        <v>4</v>
      </c>
      <c r="F31" s="21">
        <f t="shared" si="10"/>
        <v>1.2034461881864628E-2</v>
      </c>
      <c r="H31" s="21">
        <f t="shared" si="15"/>
        <v>1.2422355755188297E-2</v>
      </c>
      <c r="J31" s="26">
        <f>SUM(H$29:H32)/$C31</f>
        <v>1.2917541140973899E-2</v>
      </c>
      <c r="K31" s="26">
        <f>SUM(H$31:H34)/C31</f>
        <v>1.444464903484651E-2</v>
      </c>
      <c r="L31" s="26">
        <f>SUM(H$33:H36)/C31</f>
        <v>1.7253401591769624E-2</v>
      </c>
      <c r="N31" s="26">
        <f t="shared" si="11"/>
        <v>-4.8137847527458512E-2</v>
      </c>
      <c r="O31" s="25"/>
      <c r="P31" s="26">
        <f t="shared" si="16"/>
        <v>-3.7920225667041396E-2</v>
      </c>
      <c r="Q31" s="26">
        <f t="shared" si="12"/>
        <v>1.0217621860417116E-2</v>
      </c>
      <c r="R31" s="37"/>
      <c r="S31" s="26">
        <f t="shared" si="17"/>
        <v>-3.5715491772270215E-2</v>
      </c>
      <c r="T31" s="26">
        <f t="shared" si="14"/>
        <v>1.2422355755188297E-2</v>
      </c>
    </row>
    <row r="32" spans="1:29" x14ac:dyDescent="0.2">
      <c r="C32" s="3">
        <f t="shared" si="13"/>
        <v>5</v>
      </c>
      <c r="F32" s="21">
        <f t="shared" si="10"/>
        <v>1.2377557284862542E-2</v>
      </c>
      <c r="H32" s="21">
        <f t="shared" si="15"/>
        <v>1.3749938896854198E-2</v>
      </c>
      <c r="J32" s="26">
        <f>SUM(H$29:H33)/$C32</f>
        <v>1.3308933937999928E-2</v>
      </c>
      <c r="K32" s="26">
        <f>SUM(H$31:H35)/C32</f>
        <v>1.5165892099772154E-2</v>
      </c>
      <c r="L32" s="26">
        <f>SUM(H$33:H37)/C32</f>
        <v>1.7753818308728783E-2</v>
      </c>
      <c r="N32" s="26">
        <f t="shared" ref="N32:N36" si="18">-C32*F32</f>
        <v>-6.188778642431271E-2</v>
      </c>
      <c r="O32" s="25"/>
      <c r="P32" s="26">
        <f t="shared" si="16"/>
        <v>-5.1670164563895594E-2</v>
      </c>
      <c r="Q32" s="26">
        <f t="shared" si="12"/>
        <v>1.0217621860417116E-2</v>
      </c>
      <c r="R32" s="37"/>
      <c r="S32" s="26">
        <f t="shared" si="17"/>
        <v>-4.8137847527458512E-2</v>
      </c>
      <c r="T32" s="26">
        <f t="shared" si="14"/>
        <v>1.3749938896854198E-2</v>
      </c>
    </row>
    <row r="33" spans="3:20" x14ac:dyDescent="0.2">
      <c r="C33" s="3">
        <f t="shared" si="13"/>
        <v>6</v>
      </c>
      <c r="F33" s="21">
        <f t="shared" si="10"/>
        <v>1.2793715258402795E-2</v>
      </c>
      <c r="H33" s="21">
        <f t="shared" si="15"/>
        <v>1.4874505126104054E-2</v>
      </c>
      <c r="J33" s="26">
        <f>SUM(H$29:H34)/$C33</f>
        <v>1.3879411008539856E-2</v>
      </c>
      <c r="K33" s="26">
        <f>SUM(H$31:H36)/C33</f>
        <v>1.5864316836520165E-2</v>
      </c>
      <c r="L33" s="26">
        <f>SUM(H$33:H38)/C33</f>
        <v>1.7922115272346734E-2</v>
      </c>
      <c r="N33" s="26">
        <f t="shared" si="11"/>
        <v>-7.6762291550416764E-2</v>
      </c>
      <c r="O33" s="25"/>
      <c r="P33" s="26">
        <f t="shared" si="16"/>
        <v>-6.6544669689999641E-2</v>
      </c>
      <c r="Q33" s="26">
        <f t="shared" si="12"/>
        <v>1.0217621860417123E-2</v>
      </c>
      <c r="R33" s="37"/>
      <c r="S33" s="26">
        <f t="shared" si="17"/>
        <v>-6.188778642431271E-2</v>
      </c>
      <c r="T33" s="26">
        <f t="shared" si="14"/>
        <v>1.4874505126104054E-2</v>
      </c>
    </row>
    <row r="34" spans="3:20" x14ac:dyDescent="0.2">
      <c r="C34" s="3">
        <f t="shared" si="13"/>
        <v>7</v>
      </c>
      <c r="F34" s="21">
        <f t="shared" si="10"/>
        <v>1.335629827309375E-2</v>
      </c>
      <c r="H34" s="21">
        <f t="shared" si="15"/>
        <v>1.673179636123949E-2</v>
      </c>
      <c r="J34" s="26">
        <f>SUM(H$29:H35)/$C34</f>
        <v>1.4475332915816267E-2</v>
      </c>
      <c r="K34" s="26">
        <f>SUM(H$31:H37)/C34</f>
        <v>1.6420198027955201E-2</v>
      </c>
      <c r="L34" s="26">
        <f>SUM(H$33:H39)/C34</f>
        <v>1.8143869111900499E-2</v>
      </c>
      <c r="N34" s="26">
        <f t="shared" si="11"/>
        <v>-9.3494087911656254E-2</v>
      </c>
      <c r="O34" s="25"/>
      <c r="P34" s="26">
        <f t="shared" si="16"/>
        <v>-8.3276466051239131E-2</v>
      </c>
      <c r="Q34" s="26">
        <f t="shared" si="12"/>
        <v>1.0217621860417123E-2</v>
      </c>
      <c r="R34" s="37"/>
      <c r="S34" s="26">
        <f t="shared" si="17"/>
        <v>-7.6762291550416764E-2</v>
      </c>
      <c r="T34" s="26">
        <f t="shared" si="14"/>
        <v>1.673179636123949E-2</v>
      </c>
    </row>
    <row r="35" spans="3:20" x14ac:dyDescent="0.2">
      <c r="C35" s="3">
        <f t="shared" si="13"/>
        <v>8</v>
      </c>
      <c r="F35" s="21">
        <f t="shared" si="10"/>
        <v>1.3943119033891374E-2</v>
      </c>
      <c r="H35" s="21">
        <f t="shared" si="15"/>
        <v>1.8050864359474741E-2</v>
      </c>
      <c r="J35" s="26">
        <f>SUM(H$29:H36)/$C35</f>
        <v>1.5085471366371761E-2</v>
      </c>
      <c r="K35" s="26">
        <f>SUM(H$31:H38)/C35</f>
        <v>1.6713123285765359E-2</v>
      </c>
      <c r="L35" s="26">
        <f>SUM(H$33:H40)/C35</f>
        <v>1.8400321900032348E-2</v>
      </c>
      <c r="N35" s="26">
        <f t="shared" si="11"/>
        <v>-0.111544952271131</v>
      </c>
      <c r="O35" s="25"/>
      <c r="P35" s="26">
        <f t="shared" si="16"/>
        <v>-0.10132733041071387</v>
      </c>
      <c r="Q35" s="26">
        <f t="shared" si="12"/>
        <v>1.0217621860417123E-2</v>
      </c>
      <c r="R35" s="37"/>
      <c r="S35" s="26">
        <f t="shared" si="17"/>
        <v>-9.3494087911656254E-2</v>
      </c>
      <c r="T35" s="26">
        <f t="shared" si="14"/>
        <v>1.8050864359474741E-2</v>
      </c>
    </row>
    <row r="36" spans="3:20" x14ac:dyDescent="0.2">
      <c r="C36" s="3">
        <f t="shared" si="13"/>
        <v>9</v>
      </c>
      <c r="F36" s="21">
        <f t="shared" si="10"/>
        <v>1.4544599199043468E-2</v>
      </c>
      <c r="H36" s="21">
        <f t="shared" si="15"/>
        <v>1.9356440520260212E-2</v>
      </c>
      <c r="J36" s="26">
        <f>SUM(H$29:H37)/$C36</f>
        <v>1.5604361789726609E-2</v>
      </c>
      <c r="K36" s="26">
        <f>SUM(H$31:H39)/C36</f>
        <v>1.7019930937260661E-2</v>
      </c>
      <c r="L36" s="26">
        <f>SUM(H$33:H41)/C36</f>
        <v>1.8681145627568643E-2</v>
      </c>
      <c r="N36" s="26">
        <f t="shared" si="18"/>
        <v>-0.13090139279139121</v>
      </c>
      <c r="O36" s="25"/>
      <c r="P36" s="26">
        <f t="shared" si="16"/>
        <v>-0.12068377093097409</v>
      </c>
      <c r="Q36" s="26">
        <f t="shared" si="12"/>
        <v>1.0217621860417123E-2</v>
      </c>
      <c r="R36" s="37"/>
      <c r="S36" s="26">
        <f t="shared" si="17"/>
        <v>-0.111544952271131</v>
      </c>
      <c r="T36" s="26">
        <f t="shared" si="14"/>
        <v>1.9356440520260212E-2</v>
      </c>
    </row>
    <row r="37" spans="3:20" x14ac:dyDescent="0.2">
      <c r="C37" s="3">
        <f t="shared" si="13"/>
        <v>10</v>
      </c>
      <c r="F37" s="21">
        <f t="shared" si="10"/>
        <v>1.5065687796795664E-2</v>
      </c>
      <c r="H37" s="21">
        <f t="shared" si="15"/>
        <v>1.9755485176565418E-2</v>
      </c>
      <c r="J37" s="26">
        <f>SUM(H$29:H38)/$C37</f>
        <v>1.5920285619797598E-2</v>
      </c>
      <c r="K37" s="26">
        <f>SUM(H$31:H40)/C37</f>
        <v>1.7337486985230126E-2</v>
      </c>
      <c r="L37" s="26">
        <f>SUM(H$33:H42)/C37</f>
        <v>1.8980233176009043E-2</v>
      </c>
      <c r="N37" s="26">
        <f t="shared" si="11"/>
        <v>-0.15065687796795663</v>
      </c>
      <c r="O37" s="25"/>
      <c r="P37" s="26">
        <f t="shared" si="16"/>
        <v>-0.14043925610753949</v>
      </c>
      <c r="Q37" s="26">
        <f t="shared" si="12"/>
        <v>1.0217621860417136E-2</v>
      </c>
      <c r="R37" s="37"/>
      <c r="S37" s="26">
        <f t="shared" si="17"/>
        <v>-0.13090139279139121</v>
      </c>
      <c r="T37" s="26">
        <f t="shared" si="14"/>
        <v>1.9755485176565418E-2</v>
      </c>
    </row>
    <row r="38" spans="3:20" x14ac:dyDescent="0.2">
      <c r="C38" s="3">
        <f t="shared" si="13"/>
        <v>11</v>
      </c>
      <c r="F38" s="21">
        <f t="shared" si="10"/>
        <v>1.5401861641672102E-2</v>
      </c>
      <c r="H38" s="21">
        <f t="shared" si="15"/>
        <v>1.8763600090436483E-2</v>
      </c>
      <c r="J38" s="26">
        <f>SUM(H$29:H39)/$C38</f>
        <v>1.6243386213381731E-2</v>
      </c>
      <c r="K38" s="26">
        <f>SUM(H$31:H41)/C38</f>
        <v>1.7663873209105476E-2</v>
      </c>
      <c r="L38" s="26">
        <f>SUM(H$33:H43)/C38</f>
        <v>1.900554775510933E-2</v>
      </c>
      <c r="N38" s="26">
        <f t="shared" si="11"/>
        <v>-0.16942047805839311</v>
      </c>
      <c r="O38" s="25"/>
      <c r="P38" s="26">
        <f t="shared" si="16"/>
        <v>-0.15920285619797597</v>
      </c>
      <c r="Q38" s="26">
        <f t="shared" si="12"/>
        <v>1.0217621860417136E-2</v>
      </c>
      <c r="R38" s="37"/>
      <c r="S38" s="26">
        <f t="shared" si="17"/>
        <v>-0.15065687796795663</v>
      </c>
      <c r="T38" s="26">
        <f t="shared" si="14"/>
        <v>1.8763600090436483E-2</v>
      </c>
    </row>
    <row r="39" spans="3:20" x14ac:dyDescent="0.2">
      <c r="C39" s="3">
        <f t="shared" si="13"/>
        <v>12</v>
      </c>
      <c r="F39" s="21">
        <f t="shared" si="10"/>
        <v>1.5741239183968015E-2</v>
      </c>
      <c r="H39" s="21">
        <f t="shared" si="15"/>
        <v>1.9474392149223085E-2</v>
      </c>
      <c r="L39" s="6"/>
    </row>
    <row r="40" spans="3:20" x14ac:dyDescent="0.2">
      <c r="C40" s="3">
        <f t="shared" si="13"/>
        <v>13</v>
      </c>
      <c r="F40" s="21">
        <f t="shared" si="10"/>
        <v>1.6083873971120884E-2</v>
      </c>
      <c r="H40" s="21">
        <f t="shared" si="15"/>
        <v>2.0195491416955286E-2</v>
      </c>
    </row>
    <row r="41" spans="3:20" x14ac:dyDescent="0.2">
      <c r="C41" s="3">
        <f t="shared" si="13"/>
        <v>14</v>
      </c>
      <c r="F41" s="21">
        <f t="shared" si="10"/>
        <v>1.6429864076602178E-2</v>
      </c>
      <c r="H41" s="21">
        <f t="shared" si="15"/>
        <v>2.0927735447859003E-2</v>
      </c>
    </row>
    <row r="42" spans="3:20" x14ac:dyDescent="0.2">
      <c r="C42" s="3">
        <f t="shared" si="13"/>
        <v>15</v>
      </c>
      <c r="F42" s="21">
        <f t="shared" si="10"/>
        <v>1.677934121229354E-2</v>
      </c>
      <c r="H42" s="21">
        <f t="shared" si="15"/>
        <v>2.1672021111972639E-2</v>
      </c>
    </row>
    <row r="43" spans="3:20" x14ac:dyDescent="0.2">
      <c r="C43" s="3">
        <f t="shared" si="13"/>
        <v>16</v>
      </c>
      <c r="F43" s="21">
        <f t="shared" si="10"/>
        <v>1.6934300733157208E-2</v>
      </c>
      <c r="H43" s="21">
        <f t="shared" si="15"/>
        <v>1.9258693546112204E-2</v>
      </c>
    </row>
    <row r="44" spans="3:20" x14ac:dyDescent="0.2">
      <c r="C44" s="3">
        <f t="shared" si="13"/>
        <v>17</v>
      </c>
      <c r="F44" s="21">
        <f t="shared" si="10"/>
        <v>1.7091507451013083E-2</v>
      </c>
      <c r="H44" s="21">
        <f t="shared" si="15"/>
        <v>1.9606814936707073E-2</v>
      </c>
    </row>
    <row r="45" spans="3:20" x14ac:dyDescent="0.2">
      <c r="C45" s="3">
        <f t="shared" si="13"/>
        <v>18</v>
      </c>
      <c r="F45" s="21">
        <f t="shared" si="10"/>
        <v>1.725085954058489E-2</v>
      </c>
      <c r="H45" s="21">
        <f t="shared" si="15"/>
        <v>1.9959845063305615E-2</v>
      </c>
    </row>
    <row r="46" spans="3:20" x14ac:dyDescent="0.2">
      <c r="C46" s="3">
        <f t="shared" si="13"/>
        <v>19</v>
      </c>
      <c r="F46" s="21">
        <f t="shared" si="10"/>
        <v>1.7412290269057173E-2</v>
      </c>
      <c r="H46" s="21">
        <f t="shared" si="15"/>
        <v>2.0318043381558293E-2</v>
      </c>
    </row>
    <row r="47" spans="3:20" x14ac:dyDescent="0.2">
      <c r="C47" s="3">
        <f t="shared" si="13"/>
        <v>20</v>
      </c>
      <c r="F47" s="21">
        <f t="shared" si="10"/>
        <v>1.7575759966730779E-2</v>
      </c>
      <c r="H47" s="21">
        <f t="shared" si="15"/>
        <v>2.0681684222529251E-2</v>
      </c>
    </row>
    <row r="49" spans="1:12" x14ac:dyDescent="0.2">
      <c r="J49" s="10"/>
      <c r="K49" s="10"/>
      <c r="L49" s="10"/>
    </row>
    <row r="50" spans="1:12" x14ac:dyDescent="0.2">
      <c r="J50" s="5"/>
      <c r="K50" s="5"/>
      <c r="L50" s="5"/>
    </row>
    <row r="51" spans="1:12" x14ac:dyDescent="0.2">
      <c r="J51" s="5"/>
      <c r="K51" s="5"/>
      <c r="L51" s="5"/>
    </row>
    <row r="52" spans="1:12" x14ac:dyDescent="0.2">
      <c r="J52" s="5"/>
      <c r="K52" s="5"/>
      <c r="L52" s="5"/>
    </row>
    <row r="55" spans="1:12" ht="11.25" customHeight="1" x14ac:dyDescent="0.2">
      <c r="A55" s="1"/>
      <c r="B55" s="1"/>
      <c r="C55" s="1"/>
      <c r="D55" s="2"/>
      <c r="E55" s="2"/>
      <c r="F55" s="2"/>
      <c r="G55" s="18"/>
      <c r="H55" s="2"/>
      <c r="I55" s="2"/>
      <c r="J55" s="45"/>
      <c r="K55" s="45"/>
      <c r="L55" s="45"/>
    </row>
    <row r="56" spans="1:12" ht="11.25" customHeight="1" x14ac:dyDescent="0.2">
      <c r="A56" s="1"/>
      <c r="B56" s="1"/>
      <c r="C56" s="1"/>
      <c r="D56" s="2"/>
      <c r="E56" s="2"/>
      <c r="F56" s="2"/>
      <c r="G56" s="18"/>
      <c r="H56" s="2"/>
      <c r="I56" s="2"/>
      <c r="J56" s="11"/>
      <c r="K56" s="11"/>
      <c r="L56" s="11"/>
    </row>
    <row r="57" spans="1:12" ht="11.25" customHeight="1" x14ac:dyDescent="0.2">
      <c r="A57" s="1"/>
      <c r="B57" s="1"/>
      <c r="C57" s="1"/>
      <c r="D57" s="2"/>
      <c r="E57" s="2"/>
      <c r="F57" s="2"/>
      <c r="G57" s="18"/>
      <c r="H57" s="2"/>
      <c r="I57" s="2"/>
      <c r="J57" s="8"/>
      <c r="K57" s="8"/>
      <c r="L57" s="8"/>
    </row>
    <row r="58" spans="1:12" ht="11.25" customHeight="1" x14ac:dyDescent="0.2">
      <c r="A58" s="1"/>
      <c r="B58" s="1"/>
      <c r="C58" s="1"/>
      <c r="D58" s="2"/>
      <c r="E58" s="2"/>
      <c r="F58" s="2"/>
      <c r="G58" s="18"/>
      <c r="H58" s="2"/>
      <c r="I58" s="2"/>
      <c r="J58" s="8"/>
      <c r="K58" s="8"/>
      <c r="L58" s="8"/>
    </row>
    <row r="59" spans="1:12" ht="11.25" customHeight="1" x14ac:dyDescent="0.2">
      <c r="A59" s="1"/>
      <c r="B59" s="1"/>
      <c r="C59" s="1"/>
      <c r="D59" s="2"/>
      <c r="E59" s="2"/>
      <c r="F59" s="2"/>
      <c r="G59" s="18"/>
      <c r="H59" s="2"/>
      <c r="I59" s="2"/>
      <c r="J59" s="8"/>
      <c r="K59" s="8"/>
      <c r="L59" s="8"/>
    </row>
    <row r="60" spans="1:12" ht="11.25" customHeight="1" x14ac:dyDescent="0.2">
      <c r="A60" s="1"/>
      <c r="B60" s="1"/>
      <c r="C60" s="1"/>
      <c r="D60" s="2"/>
      <c r="E60" s="2"/>
      <c r="F60" s="2"/>
      <c r="G60" s="18"/>
      <c r="H60" s="2"/>
      <c r="I60" s="2"/>
      <c r="J60" s="8"/>
      <c r="K60" s="8"/>
      <c r="L60" s="8"/>
    </row>
    <row r="61" spans="1:12" ht="11.25" customHeight="1" x14ac:dyDescent="0.2">
      <c r="A61" s="1"/>
      <c r="B61" s="1"/>
      <c r="C61" s="1"/>
      <c r="D61" s="2"/>
      <c r="E61" s="2"/>
      <c r="F61" s="2"/>
      <c r="G61" s="18"/>
      <c r="H61" s="2"/>
      <c r="I61" s="2"/>
      <c r="J61" s="8"/>
      <c r="K61" s="8"/>
      <c r="L61" s="8"/>
    </row>
    <row r="62" spans="1:12" ht="11.25" customHeight="1" x14ac:dyDescent="0.2">
      <c r="A62" s="1"/>
      <c r="B62" s="1"/>
      <c r="C62" s="1"/>
      <c r="D62" s="2"/>
      <c r="E62" s="2"/>
      <c r="F62" s="2"/>
      <c r="G62" s="18"/>
      <c r="H62" s="2"/>
      <c r="I62" s="2"/>
      <c r="J62" s="8"/>
      <c r="K62" s="8"/>
      <c r="L62" s="8"/>
    </row>
    <row r="63" spans="1:12" ht="11.25" customHeight="1" x14ac:dyDescent="0.2">
      <c r="A63" s="1"/>
      <c r="B63" s="1"/>
      <c r="C63" s="1"/>
      <c r="D63" s="2"/>
      <c r="E63" s="2"/>
      <c r="F63" s="2"/>
      <c r="G63" s="18"/>
      <c r="H63" s="2"/>
      <c r="I63" s="2"/>
      <c r="J63" s="8"/>
      <c r="K63" s="8"/>
      <c r="L63" s="8"/>
    </row>
    <row r="64" spans="1:12" ht="11.25" customHeight="1" x14ac:dyDescent="0.2">
      <c r="A64" s="1"/>
      <c r="B64" s="1"/>
      <c r="C64" s="1"/>
      <c r="D64" s="2"/>
      <c r="E64" s="2"/>
      <c r="F64" s="2"/>
      <c r="G64" s="18"/>
      <c r="H64" s="2"/>
      <c r="I64" s="2"/>
      <c r="J64" s="8"/>
      <c r="K64" s="8"/>
      <c r="L64" s="8"/>
    </row>
    <row r="65" spans="1:12" ht="11.25" customHeight="1" x14ac:dyDescent="0.2">
      <c r="A65" s="1"/>
      <c r="B65" s="1"/>
      <c r="C65" s="1"/>
      <c r="D65" s="2"/>
      <c r="E65" s="2"/>
      <c r="F65" s="2"/>
      <c r="G65" s="18"/>
      <c r="H65" s="2"/>
      <c r="I65" s="2"/>
      <c r="J65" s="8"/>
      <c r="K65" s="8"/>
      <c r="L65" s="8"/>
    </row>
    <row r="66" spans="1:12" ht="11.25" customHeight="1" x14ac:dyDescent="0.2">
      <c r="A66" s="1"/>
      <c r="B66" s="1"/>
      <c r="C66" s="1"/>
      <c r="D66" s="2"/>
      <c r="E66" s="2"/>
      <c r="F66" s="2"/>
      <c r="G66" s="18"/>
      <c r="H66" s="2"/>
      <c r="I66" s="2"/>
      <c r="J66" s="8"/>
      <c r="K66" s="8"/>
      <c r="L66" s="8"/>
    </row>
    <row r="67" spans="1:12" ht="11.25" customHeight="1" x14ac:dyDescent="0.2">
      <c r="A67" s="1"/>
      <c r="B67" s="1"/>
      <c r="C67" s="1"/>
      <c r="D67" s="2"/>
      <c r="E67" s="2"/>
      <c r="F67" s="2"/>
      <c r="G67" s="18"/>
      <c r="H67" s="2"/>
      <c r="I67" s="2"/>
      <c r="J67" s="8"/>
      <c r="K67" s="8"/>
      <c r="L67" s="8"/>
    </row>
    <row r="68" spans="1:12" ht="11.25" customHeight="1" x14ac:dyDescent="0.2">
      <c r="A68" s="1"/>
      <c r="B68" s="1"/>
      <c r="C68" s="1"/>
      <c r="D68" s="2"/>
      <c r="E68" s="2"/>
      <c r="F68" s="2"/>
      <c r="G68" s="18"/>
      <c r="H68" s="2"/>
      <c r="I68" s="2"/>
      <c r="J68" s="8"/>
      <c r="K68" s="8"/>
      <c r="L68" s="8"/>
    </row>
    <row r="69" spans="1:12" ht="11.25" customHeight="1" x14ac:dyDescent="0.2">
      <c r="A69" s="1"/>
      <c r="B69" s="1"/>
      <c r="C69" s="1"/>
      <c r="D69" s="2"/>
      <c r="E69" s="2"/>
      <c r="F69" s="2"/>
      <c r="G69" s="18"/>
      <c r="H69" s="2"/>
      <c r="I69" s="2"/>
      <c r="J69" s="8"/>
      <c r="K69" s="8"/>
      <c r="L69" s="8"/>
    </row>
    <row r="70" spans="1:12" ht="11.25" customHeight="1" x14ac:dyDescent="0.2">
      <c r="A70" s="1"/>
      <c r="B70" s="1"/>
      <c r="C70" s="1"/>
      <c r="D70" s="2"/>
      <c r="E70" s="2"/>
      <c r="F70" s="2"/>
      <c r="G70" s="18"/>
      <c r="H70" s="2"/>
      <c r="I70" s="2"/>
      <c r="J70" s="8"/>
      <c r="K70" s="8"/>
      <c r="L70" s="8"/>
    </row>
    <row r="71" spans="1:12" ht="11.25" customHeight="1" x14ac:dyDescent="0.2">
      <c r="A71" s="1"/>
      <c r="B71" s="1"/>
      <c r="C71" s="1"/>
      <c r="D71" s="2"/>
      <c r="E71" s="2"/>
      <c r="F71" s="2"/>
      <c r="G71" s="18"/>
      <c r="H71" s="2"/>
      <c r="I71" s="2"/>
      <c r="J71" s="8"/>
      <c r="K71" s="8"/>
      <c r="L71" s="8"/>
    </row>
    <row r="72" spans="1:12" ht="11.25" customHeight="1" x14ac:dyDescent="0.2">
      <c r="A72" s="1"/>
      <c r="B72" s="1"/>
      <c r="C72" s="1"/>
      <c r="D72" s="2"/>
      <c r="E72" s="2"/>
      <c r="F72" s="2"/>
      <c r="G72" s="18"/>
      <c r="H72" s="2"/>
      <c r="I72" s="2"/>
      <c r="J72" s="8"/>
      <c r="K72" s="8"/>
      <c r="L72" s="8"/>
    </row>
    <row r="73" spans="1:12" ht="11.25" customHeight="1" x14ac:dyDescent="0.2">
      <c r="A73" s="1"/>
      <c r="B73" s="1"/>
      <c r="C73" s="1"/>
      <c r="D73" s="2"/>
      <c r="E73" s="2"/>
      <c r="F73" s="2"/>
      <c r="G73" s="18"/>
      <c r="H73" s="2"/>
      <c r="I73" s="2"/>
      <c r="J73" s="8"/>
      <c r="K73" s="8"/>
      <c r="L73" s="8"/>
    </row>
    <row r="74" spans="1:12" ht="11.25" customHeight="1" x14ac:dyDescent="0.2">
      <c r="A74" s="1"/>
      <c r="B74" s="1"/>
      <c r="C74" s="1"/>
      <c r="D74" s="2"/>
      <c r="E74" s="2"/>
      <c r="F74" s="2"/>
      <c r="G74" s="18"/>
      <c r="H74" s="2"/>
      <c r="I74" s="2"/>
      <c r="J74" s="8"/>
      <c r="K74" s="8"/>
      <c r="L74" s="8"/>
    </row>
    <row r="75" spans="1:12" ht="11.25" customHeight="1" x14ac:dyDescent="0.2">
      <c r="A75" s="1"/>
      <c r="B75" s="1"/>
      <c r="C75" s="1"/>
      <c r="D75" s="2"/>
      <c r="E75" s="2"/>
      <c r="F75" s="2"/>
      <c r="G75" s="18"/>
      <c r="H75" s="2"/>
      <c r="I75" s="2"/>
      <c r="J75" s="8"/>
      <c r="K75" s="8"/>
      <c r="L75" s="8"/>
    </row>
    <row r="76" spans="1:12" ht="11.25" customHeight="1" x14ac:dyDescent="0.2">
      <c r="A76" s="1"/>
      <c r="B76" s="1"/>
      <c r="C76" s="1"/>
      <c r="D76" s="2"/>
      <c r="E76" s="2"/>
      <c r="F76" s="2"/>
      <c r="G76" s="18"/>
      <c r="H76" s="2"/>
      <c r="I76" s="2"/>
      <c r="J76" s="8"/>
      <c r="K76" s="8"/>
      <c r="L76" s="8"/>
    </row>
    <row r="77" spans="1:12" ht="11.25" customHeight="1" x14ac:dyDescent="0.2">
      <c r="A77" s="1"/>
      <c r="B77" s="1"/>
      <c r="C77" s="1"/>
      <c r="D77" s="2"/>
      <c r="E77" s="2"/>
      <c r="F77" s="2"/>
      <c r="G77" s="18"/>
      <c r="H77" s="2"/>
      <c r="I77" s="2"/>
      <c r="J77" s="8"/>
      <c r="K77" s="8"/>
      <c r="L77" s="8"/>
    </row>
    <row r="78" spans="1:12" ht="11.25" customHeight="1" x14ac:dyDescent="0.2">
      <c r="A78" s="1"/>
      <c r="B78" s="1"/>
      <c r="C78" s="1"/>
      <c r="D78" s="2"/>
      <c r="E78" s="2"/>
      <c r="F78" s="2"/>
      <c r="G78" s="18"/>
      <c r="H78" s="2"/>
      <c r="I78" s="2"/>
      <c r="J78" s="8"/>
      <c r="K78" s="8"/>
      <c r="L78" s="8"/>
    </row>
    <row r="80" spans="1:12" x14ac:dyDescent="0.2">
      <c r="J80" s="5"/>
      <c r="K80" s="5"/>
      <c r="L80" s="5"/>
    </row>
    <row r="81" spans="4:12" x14ac:dyDescent="0.2">
      <c r="J81" s="5"/>
      <c r="K81" s="5"/>
      <c r="L81" s="5"/>
    </row>
    <row r="82" spans="4:12" x14ac:dyDescent="0.2">
      <c r="J82" s="5"/>
      <c r="K82" s="5"/>
      <c r="L82" s="5"/>
    </row>
    <row r="83" spans="4:12" x14ac:dyDescent="0.2">
      <c r="J83" s="5"/>
      <c r="K83" s="5"/>
      <c r="L83" s="5"/>
    </row>
    <row r="84" spans="4:12" x14ac:dyDescent="0.2">
      <c r="J84" s="5"/>
      <c r="K84" s="5"/>
      <c r="L84" s="5"/>
    </row>
    <row r="85" spans="4:12" x14ac:dyDescent="0.2">
      <c r="J85" s="5"/>
      <c r="K85" s="5"/>
      <c r="L85" s="5"/>
    </row>
    <row r="86" spans="4:12" x14ac:dyDescent="0.2">
      <c r="J86" s="5"/>
      <c r="K86" s="5"/>
      <c r="L86" s="5"/>
    </row>
    <row r="87" spans="4:12" x14ac:dyDescent="0.2">
      <c r="J87" s="5"/>
      <c r="K87" s="5"/>
      <c r="L87" s="5"/>
    </row>
    <row r="88" spans="4:12" x14ac:dyDescent="0.2">
      <c r="J88" s="5"/>
      <c r="K88" s="5"/>
      <c r="L88" s="5"/>
    </row>
    <row r="89" spans="4:12" x14ac:dyDescent="0.2">
      <c r="J89" s="5"/>
      <c r="K89" s="5"/>
      <c r="L89" s="5"/>
    </row>
    <row r="90" spans="4:12" x14ac:dyDescent="0.2">
      <c r="J90" s="5"/>
      <c r="K90" s="5"/>
      <c r="L90" s="5"/>
    </row>
    <row r="91" spans="4:12" x14ac:dyDescent="0.2">
      <c r="J91" s="5"/>
      <c r="K91" s="5"/>
      <c r="L91" s="5"/>
    </row>
    <row r="92" spans="4:12" x14ac:dyDescent="0.2">
      <c r="D92" s="3"/>
      <c r="E92" s="3"/>
      <c r="F92" s="3"/>
      <c r="G92" s="19"/>
      <c r="H92" s="3"/>
      <c r="I92" s="3"/>
      <c r="J92" s="5"/>
      <c r="K92" s="5"/>
      <c r="L92" s="5"/>
    </row>
    <row r="93" spans="4:12" x14ac:dyDescent="0.2">
      <c r="D93" s="3"/>
      <c r="E93" s="3"/>
      <c r="F93" s="3"/>
      <c r="G93" s="19"/>
      <c r="H93" s="3"/>
      <c r="I93" s="3"/>
      <c r="J93" s="5"/>
      <c r="K93" s="5"/>
      <c r="L93" s="5"/>
    </row>
    <row r="94" spans="4:12" x14ac:dyDescent="0.2">
      <c r="D94" s="3"/>
      <c r="E94" s="3"/>
      <c r="F94" s="3"/>
      <c r="G94" s="19"/>
      <c r="H94" s="3"/>
      <c r="I94" s="3"/>
      <c r="J94" s="5"/>
      <c r="K94" s="5"/>
      <c r="L94" s="5"/>
    </row>
    <row r="95" spans="4:12" x14ac:dyDescent="0.2">
      <c r="D95" s="3"/>
      <c r="E95" s="3"/>
      <c r="F95" s="3"/>
      <c r="G95" s="19"/>
      <c r="H95" s="3"/>
      <c r="I95" s="3"/>
      <c r="J95" s="5"/>
      <c r="K95" s="5"/>
      <c r="L95" s="5"/>
    </row>
    <row r="96" spans="4:12" x14ac:dyDescent="0.2">
      <c r="D96" s="3"/>
      <c r="E96" s="3"/>
      <c r="F96" s="3"/>
      <c r="G96" s="19"/>
      <c r="H96" s="3"/>
      <c r="I96" s="3"/>
      <c r="J96" s="5"/>
      <c r="K96" s="5"/>
      <c r="L96" s="5"/>
    </row>
    <row r="97" spans="4:12" x14ac:dyDescent="0.2">
      <c r="D97" s="3"/>
      <c r="E97" s="3"/>
      <c r="F97" s="3"/>
      <c r="G97" s="19"/>
      <c r="H97" s="3"/>
      <c r="I97" s="3"/>
      <c r="J97" s="5"/>
      <c r="K97" s="5"/>
      <c r="L97" s="5"/>
    </row>
    <row r="98" spans="4:12" x14ac:dyDescent="0.2">
      <c r="D98" s="3"/>
      <c r="E98" s="3"/>
      <c r="F98" s="3"/>
      <c r="G98" s="19"/>
      <c r="H98" s="3"/>
      <c r="I98" s="3"/>
      <c r="J98" s="5"/>
      <c r="K98" s="5"/>
      <c r="L98" s="5"/>
    </row>
    <row r="99" spans="4:12" x14ac:dyDescent="0.2">
      <c r="D99" s="3"/>
      <c r="E99" s="3"/>
      <c r="F99" s="3"/>
      <c r="G99" s="19"/>
      <c r="H99" s="3"/>
      <c r="I99" s="3"/>
      <c r="J99" s="5"/>
      <c r="K99" s="5"/>
      <c r="L99" s="5"/>
    </row>
    <row r="100" spans="4:12" x14ac:dyDescent="0.2">
      <c r="D100" s="3"/>
      <c r="E100" s="3"/>
      <c r="F100" s="3"/>
      <c r="G100" s="19"/>
      <c r="H100" s="3"/>
      <c r="I100" s="3"/>
      <c r="J100" s="5"/>
      <c r="K100" s="5"/>
      <c r="L100" s="5"/>
    </row>
    <row r="102" spans="4:12" hidden="1" x14ac:dyDescent="0.2">
      <c r="D102" s="3"/>
      <c r="E102" s="3"/>
      <c r="F102" s="3"/>
      <c r="G102" s="19"/>
      <c r="H102" s="3"/>
      <c r="I102" s="3"/>
      <c r="J102" s="7" t="e">
        <f t="array" ref="J102">(1-(1/(1+J80/100)^#REF!))/SUM(0.01/(1+$J80:J$81/100))</f>
        <v>#REF!</v>
      </c>
      <c r="K102" s="7" t="e">
        <f t="array" ref="K102">(1-(1/(1+K80/100)^#REF!))/SUM(0.01/(1+$J80:K$81/100))</f>
        <v>#REF!</v>
      </c>
      <c r="L102" s="7" t="e">
        <f t="array" ref="L102">(1-(1/(1+L80/100)^#REF!))/SUM(0.01/(1+$J80:L$81/100))</f>
        <v>#REF!</v>
      </c>
    </row>
    <row r="103" spans="4:12" x14ac:dyDescent="0.2">
      <c r="D103" s="3"/>
      <c r="E103" s="3"/>
      <c r="F103" s="3"/>
      <c r="G103" s="19"/>
      <c r="H103" s="3"/>
      <c r="I103" s="3"/>
      <c r="J103" s="7"/>
      <c r="K103" s="7"/>
      <c r="L103" s="7"/>
    </row>
    <row r="104" spans="4:12" x14ac:dyDescent="0.2">
      <c r="D104" s="3"/>
      <c r="E104" s="3"/>
      <c r="F104" s="3"/>
      <c r="G104" s="19"/>
      <c r="H104" s="3"/>
      <c r="I104" s="3"/>
      <c r="J104" s="7"/>
      <c r="K104" s="7"/>
      <c r="L104" s="7"/>
    </row>
    <row r="105" spans="4:12" x14ac:dyDescent="0.2">
      <c r="D105" s="3"/>
      <c r="E105" s="3"/>
      <c r="F105" s="3"/>
      <c r="G105" s="19"/>
      <c r="H105" s="3"/>
      <c r="I105" s="3"/>
      <c r="J105" s="10" t="s">
        <v>13</v>
      </c>
      <c r="K105" s="10" t="s">
        <v>14</v>
      </c>
      <c r="L105" s="10" t="s">
        <v>15</v>
      </c>
    </row>
    <row r="106" spans="4:12" x14ac:dyDescent="0.2">
      <c r="D106" s="3"/>
      <c r="E106" s="3"/>
      <c r="F106" s="3"/>
      <c r="G106" s="19"/>
      <c r="H106" s="3"/>
      <c r="I106" s="3"/>
      <c r="J106" s="12" t="e">
        <f t="array" ref="J106">(1-(1/(1+J58/100)^#REF!))/SUM(0.01/(1+J$58:J58/100)^(#REF!))</f>
        <v>#REF!</v>
      </c>
      <c r="K106" s="12" t="e">
        <f t="array" ref="K106">(1-(1/(1+K58/100)^#REF!))/SUM(0.01/(1+K$58:K58/100)^(#REF!))</f>
        <v>#REF!</v>
      </c>
      <c r="L106" s="12" t="e">
        <f t="array" ref="L106">(1-(1/(1+L58/100)^#REF!))/SUM(0.01/(1+L$58:L58/100)^(#REF!))</f>
        <v>#REF!</v>
      </c>
    </row>
    <row r="107" spans="4:12" x14ac:dyDescent="0.2">
      <c r="D107" s="3"/>
      <c r="E107" s="3"/>
      <c r="F107" s="3"/>
      <c r="G107" s="19"/>
      <c r="H107" s="3"/>
      <c r="I107" s="3"/>
      <c r="J107" s="12" t="e">
        <f t="array" ref="J107">(1-(1/(1+J59/100)^#REF!))/SUM(0.01/(1+J$58:J59/100)^(#REF!))</f>
        <v>#REF!</v>
      </c>
      <c r="K107" s="12" t="e">
        <f t="array" ref="K107">(1-(1/(1+K59/100)^#REF!))/SUM(0.01/(1+K$58:K59/100)^(#REF!))</f>
        <v>#REF!</v>
      </c>
      <c r="L107" s="12" t="e">
        <f t="array" ref="L107">(1-(1/(1+L59/100)^#REF!))/SUM(0.01/(1+L$58:L59/100)^(#REF!))</f>
        <v>#REF!</v>
      </c>
    </row>
    <row r="108" spans="4:12" x14ac:dyDescent="0.2">
      <c r="D108" s="3"/>
      <c r="E108" s="3"/>
      <c r="F108" s="3"/>
      <c r="G108" s="19"/>
      <c r="H108" s="3"/>
      <c r="I108" s="3"/>
      <c r="J108" s="12" t="e">
        <f t="array" ref="J108">(1-(1/(1+J60/100)^#REF!))/SUM(0.01/(1+J$58:J60/100)^(#REF!))</f>
        <v>#REF!</v>
      </c>
      <c r="K108" s="12" t="e">
        <f t="array" ref="K108">(1-(1/(1+K60/100)^#REF!))/SUM(0.01/(1+K$58:K60/100)^(#REF!))</f>
        <v>#REF!</v>
      </c>
      <c r="L108" s="12" t="e">
        <f t="array" ref="L108">(1-(1/(1+L60/100)^#REF!))/SUM(0.01/(1+L$58:L60/100)^(#REF!))</f>
        <v>#REF!</v>
      </c>
    </row>
    <row r="109" spans="4:12" x14ac:dyDescent="0.2">
      <c r="D109" s="3"/>
      <c r="E109" s="3"/>
      <c r="F109" s="3"/>
      <c r="G109" s="19"/>
      <c r="H109" s="3"/>
      <c r="I109" s="3"/>
      <c r="J109" s="12" t="e">
        <f t="array" ref="J109">(1-(1/(1+J61/100)^#REF!))/SUM(0.01/(1+J$58:J61/100)^(#REF!))</f>
        <v>#REF!</v>
      </c>
      <c r="K109" s="12" t="e">
        <f t="array" ref="K109">(1-(1/(1+K61/100)^#REF!))/SUM(0.01/(1+K$58:K61/100)^(#REF!))</f>
        <v>#REF!</v>
      </c>
      <c r="L109" s="12" t="e">
        <f t="array" ref="L109">(1-(1/(1+L61/100)^#REF!))/SUM(0.01/(1+L$58:L61/100)^(#REF!))</f>
        <v>#REF!</v>
      </c>
    </row>
    <row r="110" spans="4:12" x14ac:dyDescent="0.2">
      <c r="D110" s="3"/>
      <c r="E110" s="3"/>
      <c r="F110" s="3"/>
      <c r="G110" s="19"/>
      <c r="H110" s="3"/>
      <c r="I110" s="3"/>
      <c r="J110" s="12" t="e">
        <f t="array" ref="J110">(1-(1/(1+J62/100)^#REF!))/SUM(0.01/(1+J$58:J62/100)^(#REF!))</f>
        <v>#REF!</v>
      </c>
      <c r="K110" s="12" t="e">
        <f t="array" ref="K110">(1-(1/(1+K62/100)^#REF!))/SUM(0.01/(1+K$58:K62/100)^(#REF!))</f>
        <v>#REF!</v>
      </c>
      <c r="L110" s="12" t="e">
        <f t="array" ref="L110">(1-(1/(1+L62/100)^#REF!))/SUM(0.01/(1+L$58:L62/100)^(#REF!))</f>
        <v>#REF!</v>
      </c>
    </row>
    <row r="111" spans="4:12" x14ac:dyDescent="0.2">
      <c r="D111" s="3"/>
      <c r="E111" s="3"/>
      <c r="F111" s="3"/>
      <c r="G111" s="19"/>
      <c r="H111" s="3"/>
      <c r="I111" s="3"/>
      <c r="J111" s="12" t="e">
        <f t="array" ref="J111">(1-(1/(1+J63/100)^#REF!))/SUM(0.01/(1+J$58:J63/100)^(#REF!))</f>
        <v>#REF!</v>
      </c>
      <c r="K111" s="12" t="e">
        <f t="array" ref="K111">(1-(1/(1+K63/100)^#REF!))/SUM(0.01/(1+K$58:K63/100)^(#REF!))</f>
        <v>#REF!</v>
      </c>
      <c r="L111" s="12" t="e">
        <f t="array" ref="L111">(1-(1/(1+L63/100)^#REF!))/SUM(0.01/(1+L$58:L63/100)^(#REF!))</f>
        <v>#REF!</v>
      </c>
    </row>
    <row r="112" spans="4:12" x14ac:dyDescent="0.2">
      <c r="D112" s="3"/>
      <c r="E112" s="3"/>
      <c r="F112" s="3"/>
      <c r="G112" s="19"/>
      <c r="H112" s="3"/>
      <c r="I112" s="3"/>
      <c r="J112" s="12" t="e">
        <f t="array" ref="J112">(1-(1/(1+J64/100)^#REF!))/SUM(0.01/(1+J$58:J64/100)^(#REF!))</f>
        <v>#REF!</v>
      </c>
      <c r="K112" s="12" t="e">
        <f t="array" ref="K112">(1-(1/(1+K64/100)^#REF!))/SUM(0.01/(1+K$58:K64/100)^(#REF!))</f>
        <v>#REF!</v>
      </c>
      <c r="L112" s="12" t="e">
        <f t="array" ref="L112">(1-(1/(1+L64/100)^#REF!))/SUM(0.01/(1+L$58:L64/100)^(#REF!))</f>
        <v>#REF!</v>
      </c>
    </row>
    <row r="113" spans="4:12" x14ac:dyDescent="0.2">
      <c r="D113" s="3"/>
      <c r="E113" s="3"/>
      <c r="F113" s="3"/>
      <c r="G113" s="19"/>
      <c r="H113" s="3"/>
      <c r="I113" s="3"/>
      <c r="J113" s="12" t="e">
        <f t="array" ref="J113">(1-(1/(1+J65/100)^#REF!))/SUM(0.01/(1+J$58:J65/100)^(#REF!))</f>
        <v>#REF!</v>
      </c>
      <c r="K113" s="12" t="e">
        <f t="array" ref="K113">(1-(1/(1+K65/100)^#REF!))/SUM(0.01/(1+K$58:K65/100)^(#REF!))</f>
        <v>#REF!</v>
      </c>
      <c r="L113" s="12" t="e">
        <f t="array" ref="L113">(1-(1/(1+L65/100)^#REF!))/SUM(0.01/(1+L$58:L65/100)^(#REF!))</f>
        <v>#REF!</v>
      </c>
    </row>
    <row r="114" spans="4:12" x14ac:dyDescent="0.2">
      <c r="D114" s="3"/>
      <c r="E114" s="3"/>
      <c r="F114" s="3"/>
      <c r="G114" s="19"/>
      <c r="H114" s="3"/>
      <c r="I114" s="3"/>
      <c r="J114" s="12" t="e">
        <f t="array" ref="J114">(1-(1/(1+J66/100)^#REF!))/SUM(0.01/(1+J$58:J66/100)^(#REF!))</f>
        <v>#REF!</v>
      </c>
      <c r="K114" s="12" t="e">
        <f t="array" ref="K114">(1-(1/(1+K66/100)^#REF!))/SUM(0.01/(1+K$58:K66/100)^(#REF!))</f>
        <v>#REF!</v>
      </c>
      <c r="L114" s="12" t="e">
        <f t="array" ref="L114">(1-(1/(1+L66/100)^#REF!))/SUM(0.01/(1+L$58:L66/100)^(#REF!))</f>
        <v>#REF!</v>
      </c>
    </row>
    <row r="115" spans="4:12" x14ac:dyDescent="0.2">
      <c r="D115" s="3"/>
      <c r="E115" s="3"/>
      <c r="F115" s="3"/>
      <c r="G115" s="19"/>
      <c r="H115" s="3"/>
      <c r="I115" s="3"/>
      <c r="J115" s="12" t="e">
        <f t="array" ref="J115">(1-(1/(1+J67/100)^#REF!))/SUM(0.01/(1+J$58:J67/100)^(#REF!))</f>
        <v>#REF!</v>
      </c>
      <c r="K115" s="12" t="e">
        <f t="array" ref="K115">(1-(1/(1+K67/100)^#REF!))/SUM(0.01/(1+K$58:K67/100)^(#REF!))</f>
        <v>#REF!</v>
      </c>
      <c r="L115" s="12" t="e">
        <f t="array" ref="L115">(1-(1/(1+L67/100)^#REF!))/SUM(0.01/(1+L$58:L67/100)^(#REF!))</f>
        <v>#REF!</v>
      </c>
    </row>
    <row r="116" spans="4:12" x14ac:dyDescent="0.2">
      <c r="D116" s="3"/>
      <c r="E116" s="3"/>
      <c r="F116" s="3"/>
      <c r="G116" s="19"/>
      <c r="H116" s="3"/>
      <c r="I116" s="3"/>
      <c r="J116" s="7"/>
      <c r="K116" s="7"/>
      <c r="L116" s="7"/>
    </row>
    <row r="117" spans="4:12" x14ac:dyDescent="0.2">
      <c r="D117" s="3"/>
      <c r="E117" s="3"/>
      <c r="F117" s="3"/>
      <c r="G117" s="19"/>
      <c r="H117" s="3"/>
      <c r="I117" s="3"/>
      <c r="J117" s="7"/>
      <c r="K117" s="7"/>
      <c r="L117" s="7"/>
    </row>
    <row r="118" spans="4:12" x14ac:dyDescent="0.2">
      <c r="D118" s="3"/>
      <c r="E118" s="3"/>
      <c r="F118" s="3"/>
      <c r="G118" s="19"/>
      <c r="H118" s="3"/>
      <c r="I118" s="3"/>
      <c r="J118" s="4" t="s">
        <v>16</v>
      </c>
      <c r="K118" s="4" t="s">
        <v>17</v>
      </c>
      <c r="L118" s="4" t="s">
        <v>18</v>
      </c>
    </row>
    <row r="119" spans="4:12" x14ac:dyDescent="0.2">
      <c r="D119" s="3"/>
      <c r="E119" s="3"/>
      <c r="F119" s="3"/>
      <c r="G119" s="19"/>
      <c r="H119" s="3"/>
      <c r="I119" s="3"/>
      <c r="J119" s="13" t="e">
        <f t="array" ref="J119">(1-(1/(1+J81/100)^#REF!))/SUM(0.01/(1+J$81:J81/100)^(#REF!))</f>
        <v>#REF!</v>
      </c>
      <c r="K119" s="13" t="e">
        <f t="array" ref="K119">(1-(1/(1+K81/100)^#REF!))/SUM(0.01/(1+K$81:K81/100)^(#REF!))</f>
        <v>#REF!</v>
      </c>
      <c r="L119" s="13" t="e">
        <f t="array" ref="L119">(1-(1/(1+L81/100)^#REF!))/SUM(0.01/(1+L$81:L81/100)^(#REF!))</f>
        <v>#REF!</v>
      </c>
    </row>
    <row r="120" spans="4:12" x14ac:dyDescent="0.2">
      <c r="D120" s="3"/>
      <c r="E120" s="3"/>
      <c r="F120" s="3"/>
      <c r="G120" s="19"/>
      <c r="H120" s="3"/>
      <c r="I120" s="3"/>
      <c r="J120" s="13" t="e">
        <f t="array" ref="J120">(1-(1/(1+J82/100)^#REF!))/SUM(0.01/(1+J$81:J82/100)^(#REF!))</f>
        <v>#REF!</v>
      </c>
      <c r="K120" s="13" t="e">
        <f t="array" ref="K120">(1-(1/(1+K82/100)^#REF!))/SUM(0.01/(1+K$81:K82/100)^(#REF!))</f>
        <v>#REF!</v>
      </c>
      <c r="L120" s="13" t="e">
        <f t="array" ref="L120">(1-(1/(1+L82/100)^#REF!))/SUM(0.01/(1+L$81:L82/100)^(#REF!))</f>
        <v>#REF!</v>
      </c>
    </row>
    <row r="121" spans="4:12" x14ac:dyDescent="0.2">
      <c r="D121" s="3"/>
      <c r="E121" s="3"/>
      <c r="F121" s="3"/>
      <c r="G121" s="19"/>
      <c r="H121" s="3"/>
      <c r="I121" s="3"/>
      <c r="J121" s="13" t="e">
        <f t="array" ref="J121">(1-(1/(1+J83/100)^#REF!))/SUM(0.01/(1+J$81:J83/100)^(#REF!))</f>
        <v>#REF!</v>
      </c>
      <c r="K121" s="13" t="e">
        <f t="array" ref="K121">(1-(1/(1+K83/100)^#REF!))/SUM(0.01/(1+K$81:K83/100)^(#REF!))</f>
        <v>#REF!</v>
      </c>
      <c r="L121" s="13" t="e">
        <f t="array" ref="L121">(1-(1/(1+L83/100)^#REF!))/SUM(0.01/(1+L$81:L83/100)^(#REF!))</f>
        <v>#REF!</v>
      </c>
    </row>
    <row r="122" spans="4:12" x14ac:dyDescent="0.2">
      <c r="D122" s="3"/>
      <c r="E122" s="3"/>
      <c r="F122" s="3"/>
      <c r="G122" s="19"/>
      <c r="H122" s="3"/>
      <c r="I122" s="3"/>
      <c r="J122" s="13" t="e">
        <f t="array" ref="J122">(1-(1/(1+J84/100)^#REF!))/SUM(0.01/(1+J$81:J84/100)^(#REF!))</f>
        <v>#REF!</v>
      </c>
      <c r="K122" s="13" t="e">
        <f t="array" ref="K122">(1-(1/(1+K84/100)^#REF!))/SUM(0.01/(1+K$81:K84/100)^(#REF!))</f>
        <v>#REF!</v>
      </c>
      <c r="L122" s="13" t="e">
        <f t="array" ref="L122">(1-(1/(1+L84/100)^#REF!))/SUM(0.01/(1+L$81:L84/100)^(#REF!))</f>
        <v>#REF!</v>
      </c>
    </row>
    <row r="123" spans="4:12" x14ac:dyDescent="0.2">
      <c r="D123" s="3"/>
      <c r="E123" s="3"/>
      <c r="F123" s="3"/>
      <c r="G123" s="19"/>
      <c r="H123" s="3"/>
      <c r="I123" s="3"/>
      <c r="J123" s="13" t="e">
        <f t="array" ref="J123">(1-(1/(1+J85/100)^#REF!))/SUM(0.01/(1+J$81:J85/100)^(#REF!))</f>
        <v>#REF!</v>
      </c>
      <c r="K123" s="13" t="e">
        <f t="array" ref="K123">(1-(1/(1+K85/100)^#REF!))/SUM(0.01/(1+K$81:K85/100)^(#REF!))</f>
        <v>#REF!</v>
      </c>
      <c r="L123" s="13" t="e">
        <f t="array" ref="L123">(1-(1/(1+L85/100)^#REF!))/SUM(0.01/(1+L$81:L85/100)^(#REF!))</f>
        <v>#REF!</v>
      </c>
    </row>
    <row r="124" spans="4:12" x14ac:dyDescent="0.2">
      <c r="D124" s="3"/>
      <c r="E124" s="3"/>
      <c r="F124" s="3"/>
      <c r="G124" s="19"/>
      <c r="H124" s="3"/>
      <c r="I124" s="3"/>
      <c r="J124" s="13" t="e">
        <f t="array" ref="J124">(1-(1/(1+J86/100)^#REF!))/SUM(0.01/(1+J$81:J86/100)^(#REF!))</f>
        <v>#REF!</v>
      </c>
      <c r="K124" s="13" t="e">
        <f t="array" ref="K124">(1-(1/(1+K86/100)^#REF!))/SUM(0.01/(1+K$81:K86/100)^(#REF!))</f>
        <v>#REF!</v>
      </c>
      <c r="L124" s="13" t="e">
        <f t="array" ref="L124">(1-(1/(1+L86/100)^#REF!))/SUM(0.01/(1+L$81:L86/100)^(#REF!))</f>
        <v>#REF!</v>
      </c>
    </row>
    <row r="125" spans="4:12" x14ac:dyDescent="0.2">
      <c r="D125" s="3"/>
      <c r="E125" s="3"/>
      <c r="F125" s="3"/>
      <c r="G125" s="19"/>
      <c r="H125" s="3"/>
      <c r="I125" s="3"/>
      <c r="J125" s="13" t="e">
        <f t="array" ref="J125">(1-(1/(1+J87/100)^#REF!))/SUM(0.01/(1+J$81:J87/100)^(#REF!))</f>
        <v>#REF!</v>
      </c>
      <c r="K125" s="13" t="e">
        <f t="array" ref="K125">(1-(1/(1+K87/100)^#REF!))/SUM(0.01/(1+K$81:K87/100)^(#REF!))</f>
        <v>#REF!</v>
      </c>
      <c r="L125" s="13" t="e">
        <f t="array" ref="L125">(1-(1/(1+L87/100)^#REF!))/SUM(0.01/(1+L$81:L87/100)^(#REF!))</f>
        <v>#REF!</v>
      </c>
    </row>
    <row r="126" spans="4:12" x14ac:dyDescent="0.2">
      <c r="D126" s="3"/>
      <c r="E126" s="3"/>
      <c r="F126" s="3"/>
      <c r="G126" s="19"/>
      <c r="H126" s="3"/>
      <c r="I126" s="3"/>
      <c r="J126" s="13" t="e">
        <f t="array" ref="J126">(1-(1/(1+J88/100)^#REF!))/SUM(0.01/(1+J$81:J88/100)^(#REF!))</f>
        <v>#REF!</v>
      </c>
      <c r="K126" s="13" t="e">
        <f t="array" ref="K126">(1-(1/(1+K88/100)^#REF!))/SUM(0.01/(1+K$81:K88/100)^(#REF!))</f>
        <v>#REF!</v>
      </c>
      <c r="L126" s="13" t="e">
        <f t="array" ref="L126">(1-(1/(1+L88/100)^#REF!))/SUM(0.01/(1+L$81:L88/100)^(#REF!))</f>
        <v>#REF!</v>
      </c>
    </row>
    <row r="127" spans="4:12" x14ac:dyDescent="0.2">
      <c r="D127" s="3"/>
      <c r="E127" s="3"/>
      <c r="F127" s="3"/>
      <c r="G127" s="19"/>
      <c r="H127" s="3"/>
      <c r="I127" s="3"/>
      <c r="J127" s="13" t="e">
        <f t="array" ref="J127">(1-(1/(1+J89/100)^#REF!))/SUM(0.01/(1+J$81:J89/100)^(#REF!))</f>
        <v>#REF!</v>
      </c>
      <c r="K127" s="13" t="e">
        <f t="array" ref="K127">(1-(1/(1+K89/100)^#REF!))/SUM(0.01/(1+K$81:K89/100)^(#REF!))</f>
        <v>#REF!</v>
      </c>
      <c r="L127" s="13" t="e">
        <f t="array" ref="L127">(1-(1/(1+L89/100)^#REF!))/SUM(0.01/(1+L$81:L89/100)^(#REF!))</f>
        <v>#REF!</v>
      </c>
    </row>
    <row r="128" spans="4:12" x14ac:dyDescent="0.2">
      <c r="D128" s="3"/>
      <c r="E128" s="3"/>
      <c r="F128" s="3"/>
      <c r="G128" s="19"/>
      <c r="H128" s="3"/>
      <c r="I128" s="3"/>
      <c r="J128" s="13" t="e">
        <f t="array" ref="J128">(1-(1/(1+J90/100)^#REF!))/SUM(0.01/(1+J$81:J90/100)^(#REF!))</f>
        <v>#REF!</v>
      </c>
      <c r="K128" s="13" t="e">
        <f t="array" ref="K128">(1-(1/(1+K90/100)^#REF!))/SUM(0.01/(1+K$81:K90/100)^(#REF!))</f>
        <v>#REF!</v>
      </c>
      <c r="L128" s="13" t="e">
        <f t="array" ref="L128">(1-(1/(1+L90/100)^#REF!))/SUM(0.01/(1+L$81:L90/100)^(#REF!))</f>
        <v>#REF!</v>
      </c>
    </row>
    <row r="131" spans="10:12" x14ac:dyDescent="0.2">
      <c r="J131" s="6"/>
      <c r="K131" s="6"/>
      <c r="L131" s="6"/>
    </row>
    <row r="132" spans="10:12" x14ac:dyDescent="0.2">
      <c r="J132" s="6"/>
      <c r="K132" s="6"/>
      <c r="L132" s="6"/>
    </row>
    <row r="133" spans="10:12" x14ac:dyDescent="0.2">
      <c r="J133" s="6"/>
      <c r="K133" s="6"/>
      <c r="L133" s="6"/>
    </row>
    <row r="134" spans="10:12" x14ac:dyDescent="0.2">
      <c r="J134" s="6"/>
      <c r="K134" s="6"/>
      <c r="L134" s="6"/>
    </row>
    <row r="135" spans="10:12" x14ac:dyDescent="0.2">
      <c r="J135" s="6"/>
      <c r="K135" s="6"/>
      <c r="L135" s="6"/>
    </row>
    <row r="136" spans="10:12" x14ac:dyDescent="0.2">
      <c r="J136" s="6"/>
      <c r="K136" s="6"/>
      <c r="L136" s="6"/>
    </row>
    <row r="137" spans="10:12" x14ac:dyDescent="0.2">
      <c r="J137" s="6"/>
      <c r="K137" s="6"/>
      <c r="L137" s="6"/>
    </row>
    <row r="138" spans="10:12" x14ac:dyDescent="0.2">
      <c r="J138" s="6"/>
      <c r="K138" s="6"/>
      <c r="L138" s="6"/>
    </row>
    <row r="139" spans="10:12" x14ac:dyDescent="0.2">
      <c r="J139" s="6"/>
      <c r="K139" s="6"/>
      <c r="L139" s="6"/>
    </row>
    <row r="140" spans="10:12" x14ac:dyDescent="0.2">
      <c r="J140" s="6"/>
      <c r="K140" s="6"/>
      <c r="L140" s="6"/>
    </row>
    <row r="141" spans="10:12" x14ac:dyDescent="0.2">
      <c r="J141" s="6"/>
      <c r="K141" s="6"/>
      <c r="L141" s="6"/>
    </row>
    <row r="142" spans="10:12" x14ac:dyDescent="0.2">
      <c r="J142" s="14"/>
      <c r="K142" s="14"/>
      <c r="L142" s="14"/>
    </row>
    <row r="143" spans="10:12" x14ac:dyDescent="0.2">
      <c r="J143" s="14"/>
      <c r="K143" s="14"/>
      <c r="L143" s="14"/>
    </row>
    <row r="144" spans="10:12" x14ac:dyDescent="0.2">
      <c r="J144" s="14"/>
      <c r="K144" s="14"/>
      <c r="L144" s="14"/>
    </row>
    <row r="145" spans="10:12" x14ac:dyDescent="0.2">
      <c r="J145" s="14"/>
      <c r="K145" s="14"/>
      <c r="L145" s="14"/>
    </row>
  </sheetData>
  <mergeCells count="3">
    <mergeCell ref="J55:L55"/>
    <mergeCell ref="A20:A23"/>
    <mergeCell ref="A15:A18"/>
  </mergeCells>
  <pageMargins left="0.78740157480314965" right="0.59055118110236227" top="0.59055118110236227" bottom="0.59055118110236227" header="0.59055118110236227" footer="0.59055118110236227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Exercise</vt:lpstr>
      <vt:lpstr>Solution</vt:lpstr>
      <vt:lpstr>Exercise!Druckbereich</vt:lpstr>
      <vt:lpstr>Solution!Druckbereich</vt:lpstr>
      <vt:lpstr>Exercise!yield_0</vt:lpstr>
      <vt:lpstr>yield_0</vt:lpstr>
    </vt:vector>
  </TitlesOfParts>
  <Company>Zürcher Kantonalbank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 Benno</dc:creator>
  <cp:lastModifiedBy>Weber Benno</cp:lastModifiedBy>
  <dcterms:created xsi:type="dcterms:W3CDTF">2016-09-20T06:52:01Z</dcterms:created>
  <dcterms:modified xsi:type="dcterms:W3CDTF">2016-09-22T09:37:02Z</dcterms:modified>
</cp:coreProperties>
</file>